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ourdes Aguilar\Downloads\GASTOS FANTASMAS\"/>
    </mc:Choice>
  </mc:AlternateContent>
  <bookViews>
    <workbookView xWindow="0" yWindow="0" windowWidth="20490" windowHeight="7755" firstSheet="12" activeTab="18"/>
  </bookViews>
  <sheets>
    <sheet name="localizador icono o proceso" sheetId="1" r:id="rId1"/>
    <sheet name="gastos fantasmas original " sheetId="2" r:id="rId2"/>
    <sheet name="gastos fantasmas actualizado" sheetId="8" r:id="rId3"/>
    <sheet name="Enero " sheetId="3" r:id="rId4"/>
    <sheet name="febrero" sheetId="4" r:id="rId5"/>
    <sheet name="marzo" sheetId="5" r:id="rId6"/>
    <sheet name="1 Tri" sheetId="6" r:id="rId7"/>
    <sheet name="eje alineación" sheetId="7" r:id="rId8"/>
    <sheet name="ejemplos de error" sheetId="9" r:id="rId9"/>
    <sheet name="formulas de texto " sheetId="10" r:id="rId10"/>
    <sheet name="Repaso" sheetId="11" r:id="rId11"/>
    <sheet name="Formulas para Numeros" sheetId="12" r:id="rId12"/>
    <sheet name="Función SI" sheetId="13" r:id="rId13"/>
    <sheet name="Funcion contar.SI" sheetId="14" r:id="rId14"/>
    <sheet name="funcion contar " sheetId="15" r:id="rId15"/>
    <sheet name="Hoja1" sheetId="16" r:id="rId16"/>
    <sheet name="Hoja2" sheetId="17" r:id="rId17"/>
    <sheet name="Hoja3" sheetId="18" r:id="rId18"/>
    <sheet name="Hoja4" sheetId="19" r:id="rId19"/>
  </sheets>
  <definedNames>
    <definedName name="egreso">'funcion contar '!$N$6:$N$10</definedName>
    <definedName name="ingreso">'funcion contar '!$M$6:$M$10</definedName>
    <definedName name="precio">'funcion contar '!$D$2:$D$27</definedName>
    <definedName name="Producro">'funcion contar '!$B$2:$B$27</definedName>
    <definedName name="Producto">'funcion contar '!$B$2:$B$27</definedName>
    <definedName name="recubrimiento">'funcion contar '!$A$2:$A$27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7" i="18" l="1"/>
  <c r="H3" i="19"/>
  <c r="H4" i="19"/>
  <c r="H5" i="19"/>
  <c r="H6" i="19"/>
  <c r="H2" i="19"/>
  <c r="A26" i="18"/>
  <c r="A19" i="19"/>
  <c r="A20" i="19"/>
  <c r="A11" i="19"/>
  <c r="A10" i="19"/>
  <c r="A9" i="19"/>
  <c r="L3" i="19"/>
  <c r="A28" i="18" l="1"/>
  <c r="A25" i="18"/>
  <c r="A34" i="18"/>
  <c r="A24" i="18" l="1"/>
  <c r="D5" i="9" l="1"/>
  <c r="E4" i="1" l="1"/>
  <c r="F21" i="18" l="1"/>
  <c r="D21" i="18"/>
  <c r="E21" i="18"/>
  <c r="C21" i="18"/>
  <c r="B21" i="18"/>
  <c r="A21" i="18"/>
  <c r="D14" i="18"/>
  <c r="D13" i="18"/>
  <c r="D12" i="18"/>
  <c r="D10" i="18"/>
  <c r="D11" i="18"/>
  <c r="D9" i="18"/>
  <c r="D8" i="18"/>
  <c r="D7" i="18"/>
  <c r="D6" i="18"/>
  <c r="D15" i="18"/>
  <c r="D5" i="18"/>
  <c r="B6" i="18"/>
  <c r="B7" i="18"/>
  <c r="B8" i="18"/>
  <c r="B9" i="18"/>
  <c r="B10" i="18"/>
  <c r="B11" i="18"/>
  <c r="B12" i="18"/>
  <c r="B13" i="18"/>
  <c r="B14" i="18"/>
  <c r="B15" i="18"/>
  <c r="B5" i="18"/>
  <c r="G3" i="16"/>
  <c r="H3" i="16"/>
  <c r="I3" i="16" s="1"/>
  <c r="G4" i="16"/>
  <c r="H4" i="16"/>
  <c r="I4" i="16" s="1"/>
  <c r="H2" i="16"/>
  <c r="I2" i="16" s="1"/>
  <c r="C23" i="17"/>
  <c r="B15" i="17"/>
  <c r="E9" i="17"/>
  <c r="G2" i="16"/>
  <c r="E2" i="16"/>
  <c r="F32" i="15"/>
  <c r="F33" i="15"/>
  <c r="F31" i="15" l="1"/>
  <c r="E32" i="15"/>
  <c r="E33" i="15"/>
  <c r="E31" i="15"/>
  <c r="D33" i="15"/>
  <c r="D32" i="15"/>
  <c r="D31" i="15"/>
  <c r="N14" i="15"/>
  <c r="O12" i="15"/>
  <c r="N12" i="15"/>
  <c r="M12" i="15"/>
  <c r="O10" i="15"/>
  <c r="O6" i="15"/>
  <c r="D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B31" i="15"/>
  <c r="B32" i="15"/>
  <c r="B33" i="15"/>
  <c r="E3" i="15"/>
  <c r="E4" i="15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" i="15"/>
  <c r="D2" i="15"/>
  <c r="E30" i="10" l="1"/>
  <c r="E29" i="10"/>
  <c r="E27" i="10"/>
  <c r="E25" i="10"/>
  <c r="E23" i="10"/>
  <c r="E22" i="10"/>
  <c r="E20" i="10"/>
  <c r="E17" i="10"/>
  <c r="E16" i="10"/>
  <c r="E15" i="10"/>
  <c r="C43" i="13" l="1"/>
  <c r="C44" i="13"/>
  <c r="C45" i="13"/>
  <c r="C46" i="13"/>
  <c r="C42" i="13"/>
  <c r="C36" i="13"/>
  <c r="C37" i="13"/>
  <c r="C38" i="13"/>
  <c r="C39" i="13"/>
  <c r="C35" i="13"/>
  <c r="B3" i="13"/>
  <c r="E6" i="1" l="1"/>
  <c r="D6" i="1"/>
  <c r="G6" i="1" s="1"/>
  <c r="G5" i="1"/>
  <c r="E5" i="1"/>
  <c r="D5" i="1"/>
  <c r="D4" i="1"/>
  <c r="G4" i="1" s="1"/>
  <c r="E3" i="1"/>
  <c r="D3" i="1"/>
  <c r="G3" i="1" s="1"/>
  <c r="F2" i="1"/>
  <c r="E2" i="1"/>
  <c r="D2" i="1"/>
  <c r="G2" i="1" s="1"/>
  <c r="B21" i="9"/>
  <c r="B12" i="13" l="1"/>
  <c r="B13" i="13"/>
  <c r="B14" i="13"/>
  <c r="B15" i="13"/>
  <c r="B16" i="13"/>
  <c r="B17" i="13"/>
  <c r="B18" i="13"/>
  <c r="B19" i="13"/>
  <c r="B20" i="13"/>
  <c r="B21" i="13"/>
  <c r="B4" i="13" l="1"/>
  <c r="B5" i="13"/>
  <c r="B6" i="13"/>
  <c r="B7" i="13"/>
  <c r="B8" i="13"/>
  <c r="J9" i="10" l="1"/>
  <c r="H3" i="10"/>
  <c r="H4" i="10"/>
  <c r="H5" i="10"/>
  <c r="H6" i="10"/>
  <c r="H7" i="10"/>
  <c r="H8" i="10"/>
  <c r="H9" i="10"/>
  <c r="H10" i="10"/>
  <c r="H11" i="10"/>
  <c r="H2" i="10"/>
  <c r="G4" i="10" l="1"/>
  <c r="G2" i="10"/>
  <c r="G3" i="10"/>
  <c r="F3" i="10" l="1"/>
  <c r="F4" i="10"/>
  <c r="F5" i="10"/>
  <c r="F6" i="10"/>
  <c r="F7" i="10"/>
  <c r="F8" i="10"/>
  <c r="F9" i="10"/>
  <c r="F10" i="10"/>
  <c r="F11" i="10"/>
  <c r="F2" i="10"/>
  <c r="E3" i="10"/>
  <c r="E4" i="10"/>
  <c r="E5" i="10"/>
  <c r="E6" i="10"/>
  <c r="E7" i="10"/>
  <c r="E8" i="10"/>
  <c r="E9" i="10"/>
  <c r="E10" i="10"/>
  <c r="E11" i="10"/>
  <c r="E2" i="10"/>
  <c r="D3" i="10"/>
  <c r="D4" i="10"/>
  <c r="D5" i="10"/>
  <c r="D6" i="10"/>
  <c r="D7" i="10"/>
  <c r="D8" i="10"/>
  <c r="D9" i="10"/>
  <c r="D10" i="10"/>
  <c r="D11" i="10"/>
  <c r="D2" i="10"/>
  <c r="A26" i="10"/>
  <c r="A23" i="10" l="1"/>
  <c r="A22" i="10"/>
  <c r="A18" i="10"/>
  <c r="A17" i="10"/>
  <c r="A16" i="10"/>
  <c r="D2" i="8" l="1"/>
  <c r="G3" i="8"/>
  <c r="G4" i="8"/>
  <c r="G5" i="8"/>
  <c r="G6" i="8"/>
  <c r="G7" i="8"/>
  <c r="G8" i="8"/>
  <c r="G9" i="8"/>
  <c r="G10" i="8"/>
  <c r="G11" i="8"/>
  <c r="G12" i="8"/>
  <c r="G13" i="8"/>
  <c r="G14" i="8"/>
  <c r="G2" i="8"/>
  <c r="F3" i="8"/>
  <c r="F4" i="8"/>
  <c r="F5" i="8"/>
  <c r="F6" i="8"/>
  <c r="F7" i="8"/>
  <c r="F8" i="8"/>
  <c r="F9" i="8"/>
  <c r="F10" i="8"/>
  <c r="F11" i="8"/>
  <c r="F12" i="8"/>
  <c r="F13" i="8"/>
  <c r="F14" i="8"/>
  <c r="F2" i="8"/>
  <c r="E3" i="8"/>
  <c r="E4" i="8"/>
  <c r="E5" i="8"/>
  <c r="E6" i="8"/>
  <c r="E7" i="8"/>
  <c r="E8" i="8"/>
  <c r="E9" i="8"/>
  <c r="E10" i="8"/>
  <c r="E11" i="8"/>
  <c r="E12" i="8"/>
  <c r="E13" i="8"/>
  <c r="E14" i="8"/>
  <c r="E2" i="8"/>
  <c r="D3" i="8"/>
  <c r="D4" i="8"/>
  <c r="D5" i="8"/>
  <c r="D6" i="8"/>
  <c r="D7" i="8"/>
  <c r="D8" i="8"/>
  <c r="D9" i="8"/>
  <c r="D10" i="8"/>
  <c r="D11" i="8"/>
  <c r="D12" i="8"/>
  <c r="D13" i="8"/>
  <c r="D14" i="8"/>
  <c r="D8" i="9"/>
  <c r="E18" i="2" l="1"/>
  <c r="F18" i="2"/>
  <c r="G18" i="2"/>
  <c r="D18" i="2"/>
  <c r="E3" i="2"/>
  <c r="F3" i="2"/>
  <c r="G3" i="2" s="1"/>
  <c r="E4" i="2"/>
  <c r="F4" i="2" s="1"/>
  <c r="G4" i="2" s="1"/>
  <c r="E5" i="2"/>
  <c r="F5" i="2"/>
  <c r="G5" i="2" s="1"/>
  <c r="E6" i="2"/>
  <c r="F6" i="2" s="1"/>
  <c r="G6" i="2" s="1"/>
  <c r="E7" i="2"/>
  <c r="F7" i="2"/>
  <c r="G7" i="2" s="1"/>
  <c r="E8" i="2"/>
  <c r="F8" i="2" s="1"/>
  <c r="G8" i="2" s="1"/>
  <c r="E9" i="2"/>
  <c r="F9" i="2"/>
  <c r="G9" i="2" s="1"/>
  <c r="E10" i="2"/>
  <c r="F10" i="2" s="1"/>
  <c r="G10" i="2" s="1"/>
  <c r="E11" i="2"/>
  <c r="F11" i="2"/>
  <c r="G11" i="2" s="1"/>
  <c r="E12" i="2"/>
  <c r="F12" i="2" s="1"/>
  <c r="G12" i="2" s="1"/>
  <c r="E13" i="2"/>
  <c r="F13" i="2"/>
  <c r="G13" i="2" s="1"/>
  <c r="E14" i="2"/>
  <c r="F14" i="2" s="1"/>
  <c r="G14" i="2" s="1"/>
  <c r="G2" i="2"/>
  <c r="F2" i="2"/>
  <c r="E2" i="2"/>
  <c r="D3" i="2"/>
  <c r="D4" i="2"/>
  <c r="D5" i="2"/>
  <c r="D6" i="2"/>
  <c r="D7" i="2"/>
  <c r="D8" i="2"/>
  <c r="D9" i="2"/>
  <c r="D10" i="2"/>
  <c r="D11" i="2"/>
  <c r="D12" i="2"/>
  <c r="D13" i="2"/>
  <c r="D14" i="2"/>
  <c r="D2" i="2"/>
  <c r="E3" i="4" l="1"/>
  <c r="E4" i="4"/>
  <c r="E5" i="4"/>
  <c r="E6" i="4"/>
  <c r="E25" i="4" s="1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3" i="5"/>
  <c r="E25" i="5" s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3" i="3"/>
  <c r="E4" i="3"/>
  <c r="E5" i="3"/>
  <c r="E25" i="3" s="1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" i="4"/>
  <c r="E2" i="5"/>
  <c r="E2" i="6"/>
  <c r="E2" i="3"/>
  <c r="D25" i="4"/>
  <c r="D25" i="5"/>
  <c r="D25" i="6"/>
  <c r="D25" i="3"/>
  <c r="C25" i="4"/>
  <c r="C25" i="5"/>
  <c r="C25" i="6"/>
  <c r="C25" i="3"/>
  <c r="E25" i="6" l="1"/>
</calcChain>
</file>

<file path=xl/comments1.xml><?xml version="1.0" encoding="utf-8"?>
<comments xmlns="http://schemas.openxmlformats.org/spreadsheetml/2006/main">
  <authors>
    <author>Lourdes Aguilar</author>
    <author>Jorge Ortega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Lourdes Aguilar:</t>
        </r>
        <r>
          <rPr>
            <sz val="9"/>
            <color indexed="81"/>
            <rFont val="Tahoma"/>
            <family val="2"/>
          </rPr>
          <t xml:space="preserve">
###significa que debo ampliar el ancho de la columna
</t>
        </r>
      </text>
    </comment>
    <comment ref="D5" authorId="1" shapeId="0">
      <text>
        <r>
          <rPr>
            <b/>
            <sz val="9"/>
            <color indexed="81"/>
            <rFont val="Tahoma"/>
            <family val="2"/>
          </rPr>
          <t>#¡VALOR! Sidnifica que en la suma de celdas hay una que tiene texto.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>Lourdes Aguilar:</t>
        </r>
        <r>
          <rPr>
            <sz val="9"/>
            <color indexed="81"/>
            <rFont val="Tahoma"/>
            <family val="2"/>
          </rPr>
          <t xml:space="preserve">
#¡DIV/0! SIGNIFICA QUE ESTOY DIVIDIENDO CON UNA CELDA QUE ESTA VACIA O CONTRA CERO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Lourdes Aguilar: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1" authorId="0" shapeId="0">
      <text>
        <r>
          <rPr>
            <b/>
            <sz val="9"/>
            <color indexed="81"/>
            <rFont val="Tahoma"/>
            <family val="2"/>
          </rPr>
          <t>Lourdes Aguilar:</t>
        </r>
        <r>
          <rPr>
            <sz val="9"/>
            <color indexed="81"/>
            <rFont val="Tahoma"/>
            <family val="2"/>
          </rPr>
          <t xml:space="preserve">
#¿NOMBRE?significa que escribi mal el nombre del comando en este caso dice SUMAR en lugar de SUMA
</t>
        </r>
      </text>
    </comment>
  </commentList>
</comments>
</file>

<file path=xl/sharedStrings.xml><?xml version="1.0" encoding="utf-8"?>
<sst xmlns="http://schemas.openxmlformats.org/spreadsheetml/2006/main" count="449" uniqueCount="220">
  <si>
    <t>Precio</t>
  </si>
  <si>
    <t xml:space="preserve">Alimento </t>
  </si>
  <si>
    <t>Cantidad</t>
  </si>
  <si>
    <t>dia</t>
  </si>
  <si>
    <t xml:space="preserve">semana </t>
  </si>
  <si>
    <t xml:space="preserve">mes </t>
  </si>
  <si>
    <t>año</t>
  </si>
  <si>
    <t>café</t>
  </si>
  <si>
    <t>omeprazol</t>
  </si>
  <si>
    <t>tamal</t>
  </si>
  <si>
    <t>atole</t>
  </si>
  <si>
    <t>uber</t>
  </si>
  <si>
    <t>frutas</t>
  </si>
  <si>
    <t>coca cola</t>
  </si>
  <si>
    <t>chicle</t>
  </si>
  <si>
    <t>cigarro</t>
  </si>
  <si>
    <t>galletas</t>
  </si>
  <si>
    <t xml:space="preserve">agua </t>
  </si>
  <si>
    <t>frapuchino</t>
  </si>
  <si>
    <t>quesadillas</t>
  </si>
  <si>
    <t xml:space="preserve">sucursal </t>
  </si>
  <si>
    <t>ingresos</t>
  </si>
  <si>
    <t>egresos</t>
  </si>
  <si>
    <t>total</t>
  </si>
  <si>
    <t>Num Oper</t>
  </si>
  <si>
    <t xml:space="preserve">total </t>
  </si>
  <si>
    <t xml:space="preserve">TOTAL </t>
  </si>
  <si>
    <t>lo</t>
  </si>
  <si>
    <t>nombre</t>
  </si>
  <si>
    <t xml:space="preserve">paterno </t>
  </si>
  <si>
    <t>materno</t>
  </si>
  <si>
    <t>LourDES</t>
  </si>
  <si>
    <t>aGUIlar</t>
  </si>
  <si>
    <t>SANChez</t>
  </si>
  <si>
    <t>MagalY</t>
  </si>
  <si>
    <t>GRANADos</t>
  </si>
  <si>
    <t>duraN</t>
  </si>
  <si>
    <t>aLFREdo</t>
  </si>
  <si>
    <t>TorreS</t>
  </si>
  <si>
    <t>LopEZ</t>
  </si>
  <si>
    <t>EnriquETA</t>
  </si>
  <si>
    <t>tRIGueros</t>
  </si>
  <si>
    <t>hiraM</t>
  </si>
  <si>
    <t>hernaNDEZ</t>
  </si>
  <si>
    <t>JacoBO</t>
  </si>
  <si>
    <t>rafAEL</t>
  </si>
  <si>
    <t>MARTINez</t>
  </si>
  <si>
    <t>baenA</t>
  </si>
  <si>
    <t>AngeL</t>
  </si>
  <si>
    <t>loPEZ</t>
  </si>
  <si>
    <t>antoNIO</t>
  </si>
  <si>
    <t>bECErril</t>
  </si>
  <si>
    <t>GuzmAN</t>
  </si>
  <si>
    <t>rosaRIO</t>
  </si>
  <si>
    <t>vENTRolero</t>
  </si>
  <si>
    <t>JimeNEZ</t>
  </si>
  <si>
    <t>gABRiela</t>
  </si>
  <si>
    <t>RuiZ</t>
  </si>
  <si>
    <t>tovAR</t>
  </si>
  <si>
    <t>=</t>
  </si>
  <si>
    <t xml:space="preserve">nombre propio </t>
  </si>
  <si>
    <t>nombre completo minuscula</t>
  </si>
  <si>
    <t xml:space="preserve">nombre completo  mayuscula </t>
  </si>
  <si>
    <t xml:space="preserve">contraseña </t>
  </si>
  <si>
    <t>hola</t>
  </si>
  <si>
    <t>referencias</t>
  </si>
  <si>
    <t>relativa</t>
  </si>
  <si>
    <t>absoluta</t>
  </si>
  <si>
    <t>mixta</t>
  </si>
  <si>
    <t>´=A2+B5</t>
  </si>
  <si>
    <t>¨=$8$5</t>
  </si>
  <si>
    <t>=A2+$B$5</t>
  </si>
  <si>
    <t>peDRO</t>
  </si>
  <si>
    <t>Formulas</t>
  </si>
  <si>
    <t>=comando(Rango)</t>
  </si>
  <si>
    <t>=MAYUSC(Rango)</t>
  </si>
  <si>
    <t>=MAYUSC(A2)</t>
  </si>
  <si>
    <t>PEDRO</t>
  </si>
  <si>
    <t>=MINUSC(DERECHA(A2,2))</t>
  </si>
  <si>
    <t>ro</t>
  </si>
  <si>
    <t>Ejemplos
de carácter</t>
  </si>
  <si>
    <t>luna</t>
  </si>
  <si>
    <t>=A2&amp;" "&amp;B2</t>
  </si>
  <si>
    <t>peDRo luna</t>
  </si>
  <si>
    <t>h</t>
  </si>
  <si>
    <t>m</t>
  </si>
  <si>
    <t>f</t>
  </si>
  <si>
    <t>Sexo</t>
  </si>
  <si>
    <t>vinilica</t>
  </si>
  <si>
    <t>imper</t>
  </si>
  <si>
    <t>np</t>
  </si>
  <si>
    <t>na</t>
  </si>
  <si>
    <t>s</t>
  </si>
  <si>
    <t>b</t>
  </si>
  <si>
    <t>mb</t>
  </si>
  <si>
    <t>no hay descuento</t>
  </si>
  <si>
    <t>esmalte</t>
  </si>
  <si>
    <t>Referencia Relativa</t>
  </si>
  <si>
    <t>Referencia Absoluta</t>
  </si>
  <si>
    <t>Referencia Mixta</t>
  </si>
  <si>
    <t>Numeros</t>
  </si>
  <si>
    <t>Letras</t>
  </si>
  <si>
    <t>Lo</t>
  </si>
  <si>
    <t>Parque Lira</t>
  </si>
  <si>
    <t>Napoles</t>
  </si>
  <si>
    <t xml:space="preserve">                                                                                                              </t>
  </si>
  <si>
    <t>¨=SI(A11="vinilica",1,SI(A11="esmalte",2,SI(A11="imper",3)))</t>
  </si>
  <si>
    <t>Nombre</t>
  </si>
  <si>
    <t>Santiago</t>
  </si>
  <si>
    <t>Calif</t>
  </si>
  <si>
    <t xml:space="preserve">Calif con letra </t>
  </si>
  <si>
    <t>La formurla de SI va a funcionar SIEMPRE desde el valor minimo indicando hasta el valor maximo 0 hasta 10</t>
  </si>
  <si>
    <t>Hugo</t>
  </si>
  <si>
    <t>Paty</t>
  </si>
  <si>
    <t>Luis</t>
  </si>
  <si>
    <t>Paco</t>
  </si>
  <si>
    <t>Recubrimientos</t>
  </si>
  <si>
    <t>Litro</t>
  </si>
  <si>
    <t>Galón</t>
  </si>
  <si>
    <t xml:space="preserve">Cubeta </t>
  </si>
  <si>
    <t>Vinilica 1</t>
  </si>
  <si>
    <t>Vinilica 2</t>
  </si>
  <si>
    <t>Vinilica 3</t>
  </si>
  <si>
    <t>x</t>
  </si>
  <si>
    <t>=comando((rango))</t>
  </si>
  <si>
    <t>Minúsculas</t>
  </si>
  <si>
    <t>Mayúsculas</t>
  </si>
  <si>
    <t>Nombre Propio</t>
  </si>
  <si>
    <t>Concatenar sin dejar espacios</t>
  </si>
  <si>
    <t>Concatenando con espacios</t>
  </si>
  <si>
    <t>Concatenando con espacios y aplicando nompropio</t>
  </si>
  <si>
    <t>Seleccionando las primeras dos letras de la izquierda</t>
  </si>
  <si>
    <t>Seleccionando las primeras dos letras de la derecha</t>
  </si>
  <si>
    <t>Numero de Caraceteres en la celda</t>
  </si>
  <si>
    <t>alejandro.mascarones@gmail.com</t>
  </si>
  <si>
    <t>Titulo del Correo</t>
  </si>
  <si>
    <t>01AguilarSánchezLourdes-Curso de Excel</t>
  </si>
  <si>
    <t>recubrimiento</t>
  </si>
  <si>
    <t xml:space="preserve">producto </t>
  </si>
  <si>
    <t xml:space="preserve">precio </t>
  </si>
  <si>
    <t>Precios</t>
  </si>
  <si>
    <t>Clave</t>
  </si>
  <si>
    <t>B</t>
  </si>
  <si>
    <t>R</t>
  </si>
  <si>
    <t>M</t>
  </si>
  <si>
    <t>E</t>
  </si>
  <si>
    <t>Litra</t>
  </si>
  <si>
    <t>Cubeta</t>
  </si>
  <si>
    <t>c</t>
  </si>
  <si>
    <t>g</t>
  </si>
  <si>
    <t>l</t>
  </si>
  <si>
    <t>cu</t>
  </si>
  <si>
    <t>ga</t>
  </si>
  <si>
    <t xml:space="preserve">Estado del envase </t>
  </si>
  <si>
    <t>li</t>
  </si>
  <si>
    <t>vinilica Cubeta</t>
  </si>
  <si>
    <t>vinilica Galón</t>
  </si>
  <si>
    <t>vinilica Litro</t>
  </si>
  <si>
    <t xml:space="preserve">    =sumar.si</t>
  </si>
  <si>
    <t>sirve para sumar numeros</t>
  </si>
  <si>
    <t xml:space="preserve">    =contar.si</t>
  </si>
  <si>
    <t>sirve para sumar texto</t>
  </si>
  <si>
    <t>ingreso</t>
  </si>
  <si>
    <t>egreso</t>
  </si>
  <si>
    <t>producto</t>
  </si>
  <si>
    <t xml:space="preserve">cantidad </t>
  </si>
  <si>
    <t>fecha de venta a credito</t>
  </si>
  <si>
    <t>debe pagarse el</t>
  </si>
  <si>
    <t>cubeta</t>
  </si>
  <si>
    <t>fech nac</t>
  </si>
  <si>
    <t>hoy</t>
  </si>
  <si>
    <t>¨¨=REDONDEAR(celda,0)</t>
  </si>
  <si>
    <t>Num.</t>
  </si>
  <si>
    <t>30-21 dias=excelente=verde
 20-11 dias = bueno=azul 
10-6 dias=Cuidado=amarillo 
05-1 dias= Peligro=naranja
0 a cualquier valor negativo=Buscar y cobrar=rojo</t>
  </si>
  <si>
    <t>lourdes</t>
  </si>
  <si>
    <t xml:space="preserve">aguilar </t>
  </si>
  <si>
    <t>sánchez</t>
  </si>
  <si>
    <t>La sra. Lourdes Aguilar Sánchez nacio el dia sabado 16 de diciembre siendo el año de 1972</t>
  </si>
  <si>
    <t>fecha naci</t>
  </si>
  <si>
    <t xml:space="preserve">fecha de hoy </t>
  </si>
  <si>
    <t>alex</t>
  </si>
  <si>
    <t>rivero</t>
  </si>
  <si>
    <t>garcía</t>
  </si>
  <si>
    <t>paterno</t>
  </si>
  <si>
    <t xml:space="preserve">fecha hoy - fecha nac el resultado entre 365 para obtener los años el resultado me va a dar decimales po lo tanto genero un entero </t>
  </si>
  <si>
    <t>entero(e 34,0)</t>
  </si>
  <si>
    <t>´=comando( rango )</t>
  </si>
  <si>
    <t>formula 1</t>
  </si>
  <si>
    <t>Primer nombre</t>
  </si>
  <si>
    <t>Apellido Paterno</t>
  </si>
  <si>
    <t xml:space="preserve">Apellido Materno </t>
  </si>
  <si>
    <t xml:space="preserve">Fecha de nacimiento </t>
  </si>
  <si>
    <t>Genero</t>
  </si>
  <si>
    <t>Paterno</t>
  </si>
  <si>
    <t>Materno</t>
  </si>
  <si>
    <t>Edad</t>
  </si>
  <si>
    <t>Depto</t>
  </si>
  <si>
    <t>Fecha de 
nacimiento</t>
  </si>
  <si>
    <t>Fecha de 
ingreso</t>
  </si>
  <si>
    <t>Años
laborados</t>
  </si>
  <si>
    <t>alfredo</t>
  </si>
  <si>
    <t>julieta</t>
  </si>
  <si>
    <t>josé</t>
  </si>
  <si>
    <t>julia</t>
  </si>
  <si>
    <t>maría</t>
  </si>
  <si>
    <t>lira</t>
  </si>
  <si>
    <t>batiz</t>
  </si>
  <si>
    <t>esparza</t>
  </si>
  <si>
    <t>medina</t>
  </si>
  <si>
    <t>peña</t>
  </si>
  <si>
    <t xml:space="preserve">tello </t>
  </si>
  <si>
    <t>sanchez</t>
  </si>
  <si>
    <t>vallejo</t>
  </si>
  <si>
    <t>R.H.</t>
  </si>
  <si>
    <t>Auditoria</t>
  </si>
  <si>
    <t>Informatica</t>
  </si>
  <si>
    <t>¿Calcule la edad y capture el dato en la columna correspondiente?</t>
  </si>
  <si>
    <t>¿Identifique la fecha de ingreso a CDMEX en función de los años laborado y capture el dato?</t>
  </si>
  <si>
    <t>ventas</t>
  </si>
  <si>
    <t>formula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</si>
</sst>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0.0000000"/>
  </numFmts>
  <fonts count="15" x14ac:knownFonts="1">
    <font>
      <sz val="12"/>
      <color theme="1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b/>
      <i/>
      <u/>
      <sz val="12"/>
      <color theme="1"/>
      <name val="Arial"/>
      <family val="2"/>
    </font>
    <font>
      <b/>
      <i/>
      <u/>
      <sz val="12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2"/>
      <color theme="10"/>
      <name val="Arial"/>
      <family val="2"/>
    </font>
    <font>
      <b/>
      <sz val="12"/>
      <color theme="0"/>
      <name val="Arial"/>
      <family val="2"/>
    </font>
    <font>
      <b/>
      <i/>
      <u/>
      <sz val="12"/>
      <color theme="0"/>
      <name val="Arial"/>
      <family val="2"/>
    </font>
    <font>
      <b/>
      <sz val="12"/>
      <color indexed="9"/>
      <name val="Arial"/>
      <family val="2"/>
    </font>
    <font>
      <b/>
      <i/>
      <u/>
      <sz val="12"/>
      <color indexed="9"/>
      <name val="Arial"/>
      <family val="2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61">
    <xf numFmtId="0" fontId="0" fillId="0" borderId="0" xfId="0"/>
    <xf numFmtId="0" fontId="0" fillId="3" borderId="0" xfId="0" applyFill="1"/>
    <xf numFmtId="0" fontId="0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0" xfId="0" applyFont="1"/>
    <xf numFmtId="44" fontId="3" fillId="0" borderId="0" xfId="1" applyFont="1"/>
    <xf numFmtId="44" fontId="4" fillId="0" borderId="0" xfId="1" applyFont="1"/>
    <xf numFmtId="0" fontId="0" fillId="0" borderId="0" xfId="0" quotePrefix="1"/>
    <xf numFmtId="0" fontId="0" fillId="0" borderId="0" xfId="0" applyAlignment="1">
      <alignment wrapText="1"/>
    </xf>
    <xf numFmtId="0" fontId="0" fillId="4" borderId="0" xfId="0" applyFill="1"/>
    <xf numFmtId="0" fontId="0" fillId="5" borderId="0" xfId="0" applyFill="1"/>
    <xf numFmtId="9" fontId="0" fillId="0" borderId="0" xfId="0" applyNumberFormat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9" fillId="0" borderId="0" xfId="2"/>
    <xf numFmtId="0" fontId="0" fillId="0" borderId="0" xfId="0" applyAlignment="1">
      <alignment horizontal="left" wrapText="1"/>
    </xf>
    <xf numFmtId="44" fontId="0" fillId="0" borderId="0" xfId="1" applyFont="1"/>
    <xf numFmtId="44" fontId="0" fillId="9" borderId="0" xfId="1" applyFont="1" applyFill="1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/>
    <xf numFmtId="0" fontId="0" fillId="0" borderId="1" xfId="0" applyNumberFormat="1" applyBorder="1"/>
    <xf numFmtId="0" fontId="0" fillId="0" borderId="1" xfId="0" applyFill="1" applyBorder="1"/>
    <xf numFmtId="16" fontId="0" fillId="0" borderId="1" xfId="0" applyNumberFormat="1" applyBorder="1"/>
    <xf numFmtId="0" fontId="0" fillId="5" borderId="1" xfId="0" applyFill="1" applyBorder="1"/>
    <xf numFmtId="0" fontId="0" fillId="10" borderId="0" xfId="0" applyFill="1"/>
    <xf numFmtId="0" fontId="0" fillId="11" borderId="0" xfId="0" applyFill="1"/>
    <xf numFmtId="0" fontId="11" fillId="2" borderId="1" xfId="0" applyFont="1" applyFill="1" applyBorder="1" applyAlignment="1">
      <alignment horizontal="center"/>
    </xf>
    <xf numFmtId="44" fontId="10" fillId="0" borderId="0" xfId="1" applyFont="1"/>
    <xf numFmtId="44" fontId="10" fillId="2" borderId="1" xfId="1" applyFont="1" applyFill="1" applyBorder="1" applyAlignment="1">
      <alignment horizontal="center"/>
    </xf>
    <xf numFmtId="0" fontId="10" fillId="0" borderId="0" xfId="0" applyFont="1"/>
    <xf numFmtId="0" fontId="10" fillId="2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44" fontId="12" fillId="2" borderId="1" xfId="1" applyFont="1" applyFill="1" applyBorder="1" applyAlignment="1">
      <alignment horizontal="center"/>
    </xf>
    <xf numFmtId="0" fontId="3" fillId="5" borderId="0" xfId="0" applyFont="1" applyFill="1"/>
    <xf numFmtId="0" fontId="14" fillId="0" borderId="1" xfId="0" applyFont="1" applyBorder="1"/>
    <xf numFmtId="0" fontId="14" fillId="0" borderId="1" xfId="0" applyFont="1" applyBorder="1" applyAlignment="1">
      <alignment wrapText="1"/>
    </xf>
    <xf numFmtId="14" fontId="0" fillId="12" borderId="1" xfId="0" applyNumberFormat="1" applyFill="1" applyBorder="1"/>
    <xf numFmtId="0" fontId="14" fillId="0" borderId="2" xfId="0" applyFont="1" applyFill="1" applyBorder="1" applyAlignment="1">
      <alignment wrapText="1"/>
    </xf>
    <xf numFmtId="1" fontId="0" fillId="0" borderId="0" xfId="0" applyNumberFormat="1"/>
    <xf numFmtId="0" fontId="0" fillId="0" borderId="0" xfId="0" applyAlignment="1"/>
    <xf numFmtId="0" fontId="3" fillId="13" borderId="0" xfId="0" applyFont="1" applyFill="1" applyAlignment="1"/>
  </cellXfs>
  <cellStyles count="3">
    <cellStyle name="Hipervínculo" xfId="2" builtinId="8"/>
    <cellStyle name="Moneda" xfId="1" builtinId="4"/>
    <cellStyle name="Normal" xfId="0" builtinId="0"/>
  </cellStyles>
  <dxfs count="9">
    <dxf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121228</xdr:colOff>
      <xdr:row>17</xdr:row>
      <xdr:rowOff>166255</xdr:rowOff>
    </xdr:from>
    <xdr:to>
      <xdr:col>19</xdr:col>
      <xdr:colOff>783130</xdr:colOff>
      <xdr:row>33</xdr:row>
      <xdr:rowOff>56782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84728" y="3595255"/>
          <a:ext cx="5597584" cy="2938527"/>
        </a:xfrm>
        <a:prstGeom prst="rect">
          <a:avLst/>
        </a:prstGeom>
      </xdr:spPr>
    </xdr:pic>
    <xdr:clientData/>
  </xdr:twoCellAnchor>
  <xdr:twoCellAnchor editAs="oneCell">
    <xdr:from>
      <xdr:col>7</xdr:col>
      <xdr:colOff>260639</xdr:colOff>
      <xdr:row>17</xdr:row>
      <xdr:rowOff>32904</xdr:rowOff>
    </xdr:from>
    <xdr:to>
      <xdr:col>11</xdr:col>
      <xdr:colOff>425587</xdr:colOff>
      <xdr:row>24</xdr:row>
      <xdr:rowOff>71123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866" y="3461904"/>
          <a:ext cx="4113496" cy="1371719"/>
        </a:xfrm>
        <a:prstGeom prst="rect">
          <a:avLst/>
        </a:prstGeom>
      </xdr:spPr>
    </xdr:pic>
    <xdr:clientData/>
  </xdr:twoCellAnchor>
  <xdr:twoCellAnchor editAs="oneCell">
    <xdr:from>
      <xdr:col>7</xdr:col>
      <xdr:colOff>660689</xdr:colOff>
      <xdr:row>26</xdr:row>
      <xdr:rowOff>56284</xdr:rowOff>
    </xdr:from>
    <xdr:to>
      <xdr:col>11</xdr:col>
      <xdr:colOff>130631</xdr:colOff>
      <xdr:row>33</xdr:row>
      <xdr:rowOff>27441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96916" y="5199784"/>
          <a:ext cx="3418490" cy="1304657"/>
        </a:xfrm>
        <a:prstGeom prst="rect">
          <a:avLst/>
        </a:prstGeom>
      </xdr:spPr>
    </xdr:pic>
    <xdr:clientData/>
  </xdr:twoCellAnchor>
  <xdr:twoCellAnchor editAs="oneCell">
    <xdr:from>
      <xdr:col>0</xdr:col>
      <xdr:colOff>505690</xdr:colOff>
      <xdr:row>35</xdr:row>
      <xdr:rowOff>20781</xdr:rowOff>
    </xdr:from>
    <xdr:to>
      <xdr:col>8</xdr:col>
      <xdr:colOff>103907</xdr:colOff>
      <xdr:row>43</xdr:row>
      <xdr:rowOff>110797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5690" y="6878781"/>
          <a:ext cx="7651173" cy="16140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7</xdr:row>
      <xdr:rowOff>47625</xdr:rowOff>
    </xdr:from>
    <xdr:to>
      <xdr:col>9</xdr:col>
      <xdr:colOff>505129</xdr:colOff>
      <xdr:row>17</xdr:row>
      <xdr:rowOff>105707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57975" y="2181225"/>
          <a:ext cx="3505504" cy="19630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mailto:alejandro.mascarones@gmail.com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G2" sqref="G2"/>
    </sheetView>
  </sheetViews>
  <sheetFormatPr baseColWidth="10" defaultRowHeight="15" x14ac:dyDescent="0.2"/>
  <sheetData>
    <row r="1" spans="1:7" x14ac:dyDescent="0.2">
      <c r="D1" t="s">
        <v>97</v>
      </c>
      <c r="E1" t="s">
        <v>98</v>
      </c>
      <c r="G1" t="s">
        <v>99</v>
      </c>
    </row>
    <row r="2" spans="1:7" x14ac:dyDescent="0.2">
      <c r="B2">
        <v>10</v>
      </c>
      <c r="C2">
        <v>10</v>
      </c>
      <c r="D2">
        <f>B2+C2</f>
        <v>20</v>
      </c>
      <c r="E2">
        <f>$A$3</f>
        <v>7</v>
      </c>
      <c r="F2">
        <f>A$3</f>
        <v>7</v>
      </c>
      <c r="G2">
        <f>D2/$A$3</f>
        <v>2.8571428571428572</v>
      </c>
    </row>
    <row r="3" spans="1:7" x14ac:dyDescent="0.2">
      <c r="A3">
        <v>7</v>
      </c>
      <c r="B3">
        <v>15</v>
      </c>
      <c r="C3">
        <v>12</v>
      </c>
      <c r="D3">
        <f t="shared" ref="D3:D6" si="0">B3+C3</f>
        <v>27</v>
      </c>
      <c r="E3">
        <f>$A$3</f>
        <v>7</v>
      </c>
      <c r="G3">
        <f t="shared" ref="G3:G6" si="1">D3/$A$3</f>
        <v>3.8571428571428572</v>
      </c>
    </row>
    <row r="4" spans="1:7" x14ac:dyDescent="0.2">
      <c r="B4">
        <v>20</v>
      </c>
      <c r="C4">
        <v>14</v>
      </c>
      <c r="D4">
        <f t="shared" si="0"/>
        <v>34</v>
      </c>
      <c r="E4">
        <f>$A$3</f>
        <v>7</v>
      </c>
      <c r="G4">
        <f t="shared" si="1"/>
        <v>4.8571428571428568</v>
      </c>
    </row>
    <row r="5" spans="1:7" x14ac:dyDescent="0.2">
      <c r="B5">
        <v>25</v>
      </c>
      <c r="C5">
        <v>16</v>
      </c>
      <c r="D5">
        <f t="shared" si="0"/>
        <v>41</v>
      </c>
      <c r="E5">
        <f>$A$3</f>
        <v>7</v>
      </c>
      <c r="G5">
        <f t="shared" si="1"/>
        <v>5.8571428571428568</v>
      </c>
    </row>
    <row r="6" spans="1:7" x14ac:dyDescent="0.2">
      <c r="B6">
        <v>30</v>
      </c>
      <c r="C6">
        <v>18</v>
      </c>
      <c r="D6">
        <f t="shared" si="0"/>
        <v>48</v>
      </c>
      <c r="E6">
        <f>$A$3</f>
        <v>7</v>
      </c>
      <c r="G6">
        <f t="shared" si="1"/>
        <v>6.8571428571428568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D18" sqref="D18"/>
    </sheetView>
  </sheetViews>
  <sheetFormatPr baseColWidth="10" defaultRowHeight="15" x14ac:dyDescent="0.2"/>
  <sheetData>
    <row r="1" spans="1:7" x14ac:dyDescent="0.2">
      <c r="A1" t="s">
        <v>1</v>
      </c>
      <c r="B1" t="s">
        <v>2</v>
      </c>
      <c r="C1" t="s">
        <v>0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t="s">
        <v>7</v>
      </c>
      <c r="B2">
        <v>2</v>
      </c>
      <c r="C2">
        <v>67</v>
      </c>
      <c r="D2">
        <f>C2*B2</f>
        <v>134</v>
      </c>
      <c r="E2">
        <f>D2*7</f>
        <v>938</v>
      </c>
      <c r="F2">
        <f>E2*4</f>
        <v>3752</v>
      </c>
      <c r="G2">
        <f>F2*12</f>
        <v>45024</v>
      </c>
    </row>
    <row r="3" spans="1:7" x14ac:dyDescent="0.2">
      <c r="A3" t="s">
        <v>8</v>
      </c>
      <c r="B3">
        <v>2</v>
      </c>
      <c r="C3">
        <v>2</v>
      </c>
      <c r="D3">
        <f t="shared" ref="D3:D14" si="0">C3*B3</f>
        <v>4</v>
      </c>
      <c r="E3">
        <f t="shared" ref="E3:E14" si="1">D3*7</f>
        <v>28</v>
      </c>
      <c r="F3">
        <f t="shared" ref="F3:F14" si="2">E3*4</f>
        <v>112</v>
      </c>
      <c r="G3">
        <f t="shared" ref="G3:G14" si="3">F3*12</f>
        <v>1344</v>
      </c>
    </row>
    <row r="4" spans="1:7" x14ac:dyDescent="0.2">
      <c r="A4" t="s">
        <v>9</v>
      </c>
      <c r="B4">
        <v>1</v>
      </c>
      <c r="C4">
        <v>20</v>
      </c>
      <c r="D4">
        <f t="shared" si="0"/>
        <v>20</v>
      </c>
      <c r="E4">
        <f t="shared" si="1"/>
        <v>140</v>
      </c>
      <c r="F4">
        <f t="shared" si="2"/>
        <v>560</v>
      </c>
      <c r="G4">
        <f t="shared" si="3"/>
        <v>6720</v>
      </c>
    </row>
    <row r="5" spans="1:7" x14ac:dyDescent="0.2">
      <c r="A5" t="s">
        <v>10</v>
      </c>
      <c r="B5">
        <v>0</v>
      </c>
      <c r="C5">
        <v>20</v>
      </c>
      <c r="D5">
        <f t="shared" si="0"/>
        <v>0</v>
      </c>
      <c r="E5">
        <f t="shared" si="1"/>
        <v>0</v>
      </c>
      <c r="F5">
        <f t="shared" si="2"/>
        <v>0</v>
      </c>
      <c r="G5">
        <f t="shared" si="3"/>
        <v>0</v>
      </c>
    </row>
    <row r="6" spans="1:7" x14ac:dyDescent="0.2">
      <c r="A6" t="s">
        <v>11</v>
      </c>
      <c r="B6">
        <v>0</v>
      </c>
      <c r="C6">
        <v>40</v>
      </c>
      <c r="D6">
        <f t="shared" si="0"/>
        <v>0</v>
      </c>
      <c r="E6">
        <f t="shared" si="1"/>
        <v>0</v>
      </c>
      <c r="F6">
        <f t="shared" si="2"/>
        <v>0</v>
      </c>
      <c r="G6">
        <f t="shared" si="3"/>
        <v>0</v>
      </c>
    </row>
    <row r="7" spans="1:7" x14ac:dyDescent="0.2">
      <c r="A7" t="s">
        <v>12</v>
      </c>
      <c r="B7">
        <v>0</v>
      </c>
      <c r="C7">
        <v>35</v>
      </c>
      <c r="D7">
        <f t="shared" si="0"/>
        <v>0</v>
      </c>
      <c r="E7">
        <f t="shared" si="1"/>
        <v>0</v>
      </c>
      <c r="F7">
        <f t="shared" si="2"/>
        <v>0</v>
      </c>
      <c r="G7">
        <f t="shared" si="3"/>
        <v>0</v>
      </c>
    </row>
    <row r="8" spans="1:7" x14ac:dyDescent="0.2">
      <c r="A8" t="s">
        <v>13</v>
      </c>
      <c r="B8">
        <v>4</v>
      </c>
      <c r="C8">
        <v>14</v>
      </c>
      <c r="D8">
        <f t="shared" si="0"/>
        <v>56</v>
      </c>
      <c r="E8">
        <f t="shared" si="1"/>
        <v>392</v>
      </c>
      <c r="F8">
        <f t="shared" si="2"/>
        <v>1568</v>
      </c>
      <c r="G8">
        <f t="shared" si="3"/>
        <v>18816</v>
      </c>
    </row>
    <row r="9" spans="1:7" x14ac:dyDescent="0.2">
      <c r="A9" t="s">
        <v>14</v>
      </c>
      <c r="B9">
        <v>0</v>
      </c>
      <c r="C9">
        <v>12</v>
      </c>
      <c r="D9">
        <f t="shared" si="0"/>
        <v>0</v>
      </c>
      <c r="E9">
        <f t="shared" si="1"/>
        <v>0</v>
      </c>
      <c r="F9">
        <f t="shared" si="2"/>
        <v>0</v>
      </c>
      <c r="G9">
        <f t="shared" si="3"/>
        <v>0</v>
      </c>
    </row>
    <row r="10" spans="1:7" x14ac:dyDescent="0.2">
      <c r="A10" t="s">
        <v>15</v>
      </c>
      <c r="B10">
        <v>4</v>
      </c>
      <c r="C10">
        <v>5</v>
      </c>
      <c r="D10">
        <f t="shared" si="0"/>
        <v>20</v>
      </c>
      <c r="E10">
        <f t="shared" si="1"/>
        <v>140</v>
      </c>
      <c r="F10">
        <f t="shared" si="2"/>
        <v>560</v>
      </c>
      <c r="G10">
        <f t="shared" si="3"/>
        <v>6720</v>
      </c>
    </row>
    <row r="11" spans="1:7" x14ac:dyDescent="0.2">
      <c r="A11" t="s">
        <v>16</v>
      </c>
      <c r="B11">
        <v>0</v>
      </c>
      <c r="C11">
        <v>15</v>
      </c>
      <c r="D11">
        <f t="shared" si="0"/>
        <v>0</v>
      </c>
      <c r="E11">
        <f t="shared" si="1"/>
        <v>0</v>
      </c>
      <c r="F11">
        <f t="shared" si="2"/>
        <v>0</v>
      </c>
      <c r="G11">
        <f t="shared" si="3"/>
        <v>0</v>
      </c>
    </row>
    <row r="12" spans="1:7" x14ac:dyDescent="0.2">
      <c r="A12" t="s">
        <v>17</v>
      </c>
      <c r="B12">
        <v>1</v>
      </c>
      <c r="C12">
        <v>20</v>
      </c>
      <c r="D12">
        <f t="shared" si="0"/>
        <v>20</v>
      </c>
      <c r="E12">
        <f t="shared" si="1"/>
        <v>140</v>
      </c>
      <c r="F12">
        <f t="shared" si="2"/>
        <v>560</v>
      </c>
      <c r="G12">
        <f t="shared" si="3"/>
        <v>6720</v>
      </c>
    </row>
    <row r="13" spans="1:7" x14ac:dyDescent="0.2">
      <c r="A13" t="s">
        <v>18</v>
      </c>
      <c r="B13">
        <v>0</v>
      </c>
      <c r="C13">
        <v>70</v>
      </c>
      <c r="D13">
        <f t="shared" si="0"/>
        <v>0</v>
      </c>
      <c r="E13">
        <f t="shared" si="1"/>
        <v>0</v>
      </c>
      <c r="F13">
        <f t="shared" si="2"/>
        <v>0</v>
      </c>
      <c r="G13">
        <f t="shared" si="3"/>
        <v>0</v>
      </c>
    </row>
    <row r="14" spans="1:7" x14ac:dyDescent="0.2">
      <c r="A14" t="s">
        <v>19</v>
      </c>
      <c r="B14">
        <v>0</v>
      </c>
      <c r="C14">
        <v>20</v>
      </c>
      <c r="D14">
        <f t="shared" si="0"/>
        <v>0</v>
      </c>
      <c r="E14">
        <f t="shared" si="1"/>
        <v>0</v>
      </c>
      <c r="F14">
        <f t="shared" si="2"/>
        <v>0</v>
      </c>
      <c r="G14">
        <f t="shared" si="3"/>
        <v>0</v>
      </c>
    </row>
    <row r="16" spans="1:7" x14ac:dyDescent="0.2">
      <c r="E16" s="11" t="s">
        <v>124</v>
      </c>
    </row>
    <row r="18" spans="3:7" x14ac:dyDescent="0.2">
      <c r="C18" t="s">
        <v>26</v>
      </c>
      <c r="D18">
        <f>SUM(D2:D14)</f>
        <v>254</v>
      </c>
      <c r="E18">
        <f t="shared" ref="E18:G18" si="4">SUM(E2:E14)</f>
        <v>1778</v>
      </c>
      <c r="F18">
        <f t="shared" si="4"/>
        <v>7112</v>
      </c>
      <c r="G18">
        <f t="shared" si="4"/>
        <v>85344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D2" sqref="D2"/>
    </sheetView>
  </sheetViews>
  <sheetFormatPr baseColWidth="10" defaultRowHeight="15" x14ac:dyDescent="0.2"/>
  <sheetData>
    <row r="1" spans="1:7" x14ac:dyDescent="0.2">
      <c r="A1" t="s">
        <v>1</v>
      </c>
      <c r="B1" t="s">
        <v>2</v>
      </c>
      <c r="C1" t="s">
        <v>0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t="s">
        <v>7</v>
      </c>
      <c r="B2">
        <v>2</v>
      </c>
      <c r="C2">
        <v>67</v>
      </c>
      <c r="D2">
        <f>C2*B2</f>
        <v>134</v>
      </c>
      <c r="E2">
        <f>D2*7</f>
        <v>938</v>
      </c>
      <c r="F2">
        <f>E2*4</f>
        <v>3752</v>
      </c>
      <c r="G2">
        <f>F2*12</f>
        <v>45024</v>
      </c>
    </row>
    <row r="3" spans="1:7" x14ac:dyDescent="0.2">
      <c r="A3" t="s">
        <v>8</v>
      </c>
      <c r="B3">
        <v>2</v>
      </c>
      <c r="C3">
        <v>2</v>
      </c>
      <c r="D3">
        <f t="shared" ref="D3:D14" si="0">C3*B3</f>
        <v>4</v>
      </c>
      <c r="E3">
        <f t="shared" ref="E3:E14" si="1">D3*7</f>
        <v>28</v>
      </c>
      <c r="F3">
        <f t="shared" ref="F3:F14" si="2">E3*4</f>
        <v>112</v>
      </c>
      <c r="G3">
        <f t="shared" ref="G3:G14" si="3">F3*12</f>
        <v>1344</v>
      </c>
    </row>
    <row r="4" spans="1:7" x14ac:dyDescent="0.2">
      <c r="A4" t="s">
        <v>9</v>
      </c>
      <c r="B4">
        <v>1</v>
      </c>
      <c r="C4">
        <v>20</v>
      </c>
      <c r="D4">
        <f t="shared" si="0"/>
        <v>20</v>
      </c>
      <c r="E4">
        <f t="shared" si="1"/>
        <v>140</v>
      </c>
      <c r="F4">
        <f t="shared" si="2"/>
        <v>560</v>
      </c>
      <c r="G4">
        <f t="shared" si="3"/>
        <v>6720</v>
      </c>
    </row>
    <row r="5" spans="1:7" x14ac:dyDescent="0.2">
      <c r="A5" t="s">
        <v>10</v>
      </c>
      <c r="B5">
        <v>0</v>
      </c>
      <c r="C5">
        <v>20</v>
      </c>
      <c r="D5">
        <f t="shared" si="0"/>
        <v>0</v>
      </c>
      <c r="E5">
        <f t="shared" si="1"/>
        <v>0</v>
      </c>
      <c r="F5">
        <f t="shared" si="2"/>
        <v>0</v>
      </c>
      <c r="G5">
        <f t="shared" si="3"/>
        <v>0</v>
      </c>
    </row>
    <row r="6" spans="1:7" x14ac:dyDescent="0.2">
      <c r="A6" t="s">
        <v>11</v>
      </c>
      <c r="B6">
        <v>0</v>
      </c>
      <c r="C6">
        <v>40</v>
      </c>
      <c r="D6">
        <f t="shared" si="0"/>
        <v>0</v>
      </c>
      <c r="E6">
        <f t="shared" si="1"/>
        <v>0</v>
      </c>
      <c r="F6">
        <f t="shared" si="2"/>
        <v>0</v>
      </c>
      <c r="G6">
        <f t="shared" si="3"/>
        <v>0</v>
      </c>
    </row>
    <row r="7" spans="1:7" x14ac:dyDescent="0.2">
      <c r="A7" t="s">
        <v>12</v>
      </c>
      <c r="B7">
        <v>0</v>
      </c>
      <c r="C7">
        <v>35</v>
      </c>
      <c r="D7">
        <f t="shared" si="0"/>
        <v>0</v>
      </c>
      <c r="E7">
        <f t="shared" si="1"/>
        <v>0</v>
      </c>
      <c r="F7">
        <f t="shared" si="2"/>
        <v>0</v>
      </c>
      <c r="G7">
        <f t="shared" si="3"/>
        <v>0</v>
      </c>
    </row>
    <row r="8" spans="1:7" x14ac:dyDescent="0.2">
      <c r="A8" t="s">
        <v>13</v>
      </c>
      <c r="B8">
        <v>4</v>
      </c>
      <c r="C8">
        <v>14</v>
      </c>
      <c r="D8">
        <f t="shared" si="0"/>
        <v>56</v>
      </c>
      <c r="E8">
        <f t="shared" si="1"/>
        <v>392</v>
      </c>
      <c r="F8">
        <f t="shared" si="2"/>
        <v>1568</v>
      </c>
      <c r="G8">
        <f t="shared" si="3"/>
        <v>18816</v>
      </c>
    </row>
    <row r="9" spans="1:7" x14ac:dyDescent="0.2">
      <c r="A9" t="s">
        <v>14</v>
      </c>
      <c r="B9">
        <v>0</v>
      </c>
      <c r="C9">
        <v>12</v>
      </c>
      <c r="D9">
        <f t="shared" si="0"/>
        <v>0</v>
      </c>
      <c r="E9">
        <f t="shared" si="1"/>
        <v>0</v>
      </c>
      <c r="F9">
        <f t="shared" si="2"/>
        <v>0</v>
      </c>
      <c r="G9">
        <f t="shared" si="3"/>
        <v>0</v>
      </c>
    </row>
    <row r="10" spans="1:7" x14ac:dyDescent="0.2">
      <c r="A10" t="s">
        <v>15</v>
      </c>
      <c r="B10">
        <v>4</v>
      </c>
      <c r="C10">
        <v>5</v>
      </c>
      <c r="D10">
        <f t="shared" si="0"/>
        <v>20</v>
      </c>
      <c r="E10">
        <f t="shared" si="1"/>
        <v>140</v>
      </c>
      <c r="F10">
        <f t="shared" si="2"/>
        <v>560</v>
      </c>
      <c r="G10">
        <f t="shared" si="3"/>
        <v>6720</v>
      </c>
    </row>
    <row r="11" spans="1:7" x14ac:dyDescent="0.2">
      <c r="A11" t="s">
        <v>16</v>
      </c>
      <c r="B11">
        <v>0</v>
      </c>
      <c r="C11">
        <v>15</v>
      </c>
      <c r="D11">
        <f t="shared" si="0"/>
        <v>0</v>
      </c>
      <c r="E11">
        <f t="shared" si="1"/>
        <v>0</v>
      </c>
      <c r="F11">
        <f t="shared" si="2"/>
        <v>0</v>
      </c>
      <c r="G11">
        <f t="shared" si="3"/>
        <v>0</v>
      </c>
    </row>
    <row r="12" spans="1:7" x14ac:dyDescent="0.2">
      <c r="A12" t="s">
        <v>17</v>
      </c>
      <c r="B12">
        <v>1</v>
      </c>
      <c r="C12">
        <v>20</v>
      </c>
      <c r="D12">
        <f t="shared" si="0"/>
        <v>20</v>
      </c>
      <c r="E12">
        <f t="shared" si="1"/>
        <v>140</v>
      </c>
      <c r="F12">
        <f t="shared" si="2"/>
        <v>560</v>
      </c>
      <c r="G12">
        <f t="shared" si="3"/>
        <v>6720</v>
      </c>
    </row>
    <row r="13" spans="1:7" x14ac:dyDescent="0.2">
      <c r="A13" t="s">
        <v>18</v>
      </c>
      <c r="B13">
        <v>0</v>
      </c>
      <c r="C13">
        <v>70</v>
      </c>
      <c r="D13">
        <f t="shared" si="0"/>
        <v>0</v>
      </c>
      <c r="E13">
        <f t="shared" si="1"/>
        <v>0</v>
      </c>
      <c r="F13">
        <f t="shared" si="2"/>
        <v>0</v>
      </c>
      <c r="G13">
        <f t="shared" si="3"/>
        <v>0</v>
      </c>
    </row>
    <row r="14" spans="1:7" x14ac:dyDescent="0.2">
      <c r="A14" t="s">
        <v>19</v>
      </c>
      <c r="B14">
        <v>0</v>
      </c>
      <c r="C14">
        <v>20</v>
      </c>
      <c r="D14">
        <f t="shared" si="0"/>
        <v>0</v>
      </c>
      <c r="E14">
        <f t="shared" si="1"/>
        <v>0</v>
      </c>
      <c r="F14">
        <f t="shared" si="2"/>
        <v>0</v>
      </c>
      <c r="G14">
        <f t="shared" si="3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G17" sqref="G17"/>
    </sheetView>
  </sheetViews>
  <sheetFormatPr baseColWidth="10" defaultRowHeight="15.75" x14ac:dyDescent="0.25"/>
  <cols>
    <col min="1" max="1" width="11.5546875" style="46"/>
    <col min="2" max="2" width="11.5546875" style="8"/>
    <col min="3" max="3" width="11.5546875" style="46"/>
    <col min="4" max="4" width="11.5546875" style="8"/>
    <col min="5" max="5" width="11.5546875" style="46"/>
  </cols>
  <sheetData>
    <row r="1" spans="1:9" ht="15" x14ac:dyDescent="0.2">
      <c r="A1" s="43" t="s">
        <v>24</v>
      </c>
      <c r="B1" s="7" t="s">
        <v>20</v>
      </c>
      <c r="C1" s="43" t="s">
        <v>21</v>
      </c>
      <c r="D1" s="7" t="s">
        <v>22</v>
      </c>
      <c r="E1" s="43" t="s">
        <v>23</v>
      </c>
    </row>
    <row r="2" spans="1:9" x14ac:dyDescent="0.25">
      <c r="A2" s="43">
        <v>1</v>
      </c>
      <c r="B2" s="2"/>
      <c r="C2" s="47">
        <v>10</v>
      </c>
      <c r="D2" s="2">
        <v>5</v>
      </c>
      <c r="E2" s="45">
        <f>C2-D2</f>
        <v>5</v>
      </c>
      <c r="F2" s="4"/>
    </row>
    <row r="3" spans="1:9" x14ac:dyDescent="0.25">
      <c r="A3" s="43">
        <v>2</v>
      </c>
      <c r="B3" s="2"/>
      <c r="C3" s="47">
        <v>20</v>
      </c>
      <c r="D3" s="2">
        <v>10</v>
      </c>
      <c r="E3" s="45">
        <f t="shared" ref="E3:E21" si="0">C3-D3</f>
        <v>10</v>
      </c>
    </row>
    <row r="4" spans="1:9" x14ac:dyDescent="0.25">
      <c r="A4" s="43">
        <v>3</v>
      </c>
      <c r="B4" s="2"/>
      <c r="C4" s="47"/>
      <c r="D4" s="2"/>
      <c r="E4" s="45">
        <f t="shared" si="0"/>
        <v>0</v>
      </c>
    </row>
    <row r="5" spans="1:9" x14ac:dyDescent="0.25">
      <c r="A5" s="43">
        <v>4</v>
      </c>
      <c r="B5" s="2"/>
      <c r="C5" s="47"/>
      <c r="D5" s="2"/>
      <c r="E5" s="45">
        <f t="shared" si="0"/>
        <v>0</v>
      </c>
    </row>
    <row r="6" spans="1:9" x14ac:dyDescent="0.25">
      <c r="A6" s="43">
        <v>5</v>
      </c>
      <c r="B6" s="2"/>
      <c r="C6" s="47"/>
      <c r="D6" s="2"/>
      <c r="E6" s="45">
        <f t="shared" si="0"/>
        <v>0</v>
      </c>
    </row>
    <row r="7" spans="1:9" x14ac:dyDescent="0.25">
      <c r="A7" s="43">
        <v>6</v>
      </c>
      <c r="B7" s="2"/>
      <c r="C7" s="47"/>
      <c r="D7" s="2"/>
      <c r="E7" s="45">
        <f t="shared" si="0"/>
        <v>0</v>
      </c>
    </row>
    <row r="8" spans="1:9" x14ac:dyDescent="0.25">
      <c r="A8" s="43">
        <v>7</v>
      </c>
      <c r="B8" s="2"/>
      <c r="C8" s="47"/>
      <c r="D8" s="48"/>
      <c r="E8" s="45">
        <f t="shared" si="0"/>
        <v>0</v>
      </c>
    </row>
    <row r="9" spans="1:9" x14ac:dyDescent="0.25">
      <c r="A9" s="43">
        <v>8</v>
      </c>
      <c r="B9" s="2"/>
      <c r="C9" s="47"/>
      <c r="D9" s="2"/>
      <c r="E9" s="45">
        <f t="shared" si="0"/>
        <v>0</v>
      </c>
    </row>
    <row r="10" spans="1:9" x14ac:dyDescent="0.25">
      <c r="A10" s="43">
        <v>9</v>
      </c>
      <c r="B10" s="2"/>
      <c r="C10" s="47"/>
      <c r="D10" s="2"/>
      <c r="E10" s="45">
        <f t="shared" si="0"/>
        <v>0</v>
      </c>
    </row>
    <row r="11" spans="1:9" x14ac:dyDescent="0.25">
      <c r="A11" s="43">
        <v>10</v>
      </c>
      <c r="B11" s="2"/>
      <c r="C11" s="47"/>
      <c r="D11" s="2"/>
      <c r="E11" s="45">
        <f t="shared" si="0"/>
        <v>0</v>
      </c>
      <c r="I11" s="1"/>
    </row>
    <row r="12" spans="1:9" x14ac:dyDescent="0.25">
      <c r="A12" s="43">
        <v>11</v>
      </c>
      <c r="B12" s="2"/>
      <c r="C12" s="47"/>
      <c r="D12" s="2"/>
      <c r="E12" s="45">
        <f t="shared" si="0"/>
        <v>0</v>
      </c>
    </row>
    <row r="13" spans="1:9" x14ac:dyDescent="0.25">
      <c r="A13" s="43">
        <v>12</v>
      </c>
      <c r="B13" s="2"/>
      <c r="C13" s="47"/>
      <c r="D13" s="2"/>
      <c r="E13" s="45">
        <f t="shared" si="0"/>
        <v>0</v>
      </c>
    </row>
    <row r="14" spans="1:9" x14ac:dyDescent="0.25">
      <c r="A14" s="43">
        <v>13</v>
      </c>
      <c r="B14" s="2"/>
      <c r="C14" s="47"/>
      <c r="D14" s="2"/>
      <c r="E14" s="45">
        <f t="shared" si="0"/>
        <v>0</v>
      </c>
      <c r="G14" s="1"/>
    </row>
    <row r="15" spans="1:9" x14ac:dyDescent="0.25">
      <c r="A15" s="43">
        <v>14</v>
      </c>
      <c r="B15" s="2"/>
      <c r="C15" s="47"/>
      <c r="D15" s="2"/>
      <c r="E15" s="45">
        <f t="shared" si="0"/>
        <v>0</v>
      </c>
    </row>
    <row r="16" spans="1:9" x14ac:dyDescent="0.25">
      <c r="A16" s="43">
        <v>15</v>
      </c>
      <c r="B16" s="2"/>
      <c r="C16" s="47"/>
      <c r="D16" s="2"/>
      <c r="E16" s="45">
        <f t="shared" si="0"/>
        <v>0</v>
      </c>
    </row>
    <row r="17" spans="1:6" x14ac:dyDescent="0.25">
      <c r="A17" s="43">
        <v>16</v>
      </c>
      <c r="B17" s="2"/>
      <c r="C17" s="47"/>
      <c r="D17" s="2"/>
      <c r="E17" s="45">
        <f t="shared" si="0"/>
        <v>0</v>
      </c>
    </row>
    <row r="18" spans="1:6" x14ac:dyDescent="0.25">
      <c r="A18" s="43">
        <v>17</v>
      </c>
      <c r="B18" s="2"/>
      <c r="C18" s="47"/>
      <c r="D18" s="2"/>
      <c r="E18" s="45">
        <f t="shared" si="0"/>
        <v>0</v>
      </c>
    </row>
    <row r="19" spans="1:6" x14ac:dyDescent="0.25">
      <c r="A19" s="43">
        <v>18</v>
      </c>
      <c r="B19" s="2"/>
      <c r="C19" s="47"/>
      <c r="D19" s="2"/>
      <c r="E19" s="45">
        <f t="shared" si="0"/>
        <v>0</v>
      </c>
    </row>
    <row r="20" spans="1:6" x14ac:dyDescent="0.25">
      <c r="A20" s="43">
        <v>19</v>
      </c>
      <c r="B20" s="2"/>
      <c r="C20" s="47"/>
      <c r="D20" s="2"/>
      <c r="E20" s="45">
        <f t="shared" si="0"/>
        <v>0</v>
      </c>
    </row>
    <row r="21" spans="1:6" x14ac:dyDescent="0.25">
      <c r="A21" s="43">
        <v>20</v>
      </c>
      <c r="B21" s="2"/>
      <c r="C21" s="47"/>
      <c r="D21" s="2"/>
      <c r="E21" s="45">
        <f t="shared" si="0"/>
        <v>0</v>
      </c>
    </row>
    <row r="22" spans="1:6" x14ac:dyDescent="0.25">
      <c r="F22" s="4"/>
    </row>
    <row r="25" spans="1:6" x14ac:dyDescent="0.25">
      <c r="B25" s="9" t="s">
        <v>25</v>
      </c>
      <c r="C25" s="44">
        <f>SUM(C2:C21)</f>
        <v>30</v>
      </c>
      <c r="D25" s="9">
        <f t="shared" ref="D25:E25" si="1">SUM(D2:D21)</f>
        <v>15</v>
      </c>
      <c r="E25" s="44">
        <f t="shared" si="1"/>
        <v>15</v>
      </c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F22" sqref="F22"/>
    </sheetView>
  </sheetViews>
  <sheetFormatPr baseColWidth="10" defaultRowHeight="15" x14ac:dyDescent="0.2"/>
  <cols>
    <col min="1" max="5" width="11.5546875" style="8"/>
  </cols>
  <sheetData>
    <row r="1" spans="1:7" x14ac:dyDescent="0.2">
      <c r="A1" s="5" t="s">
        <v>24</v>
      </c>
      <c r="B1" s="6" t="s">
        <v>20</v>
      </c>
      <c r="C1" s="5" t="s">
        <v>21</v>
      </c>
      <c r="D1" s="6" t="s">
        <v>22</v>
      </c>
      <c r="E1" s="5" t="s">
        <v>23</v>
      </c>
    </row>
    <row r="2" spans="1:7" ht="15.75" x14ac:dyDescent="0.25">
      <c r="A2" s="50">
        <v>1</v>
      </c>
      <c r="B2" s="3"/>
      <c r="C2" s="51">
        <v>10</v>
      </c>
      <c r="D2" s="3">
        <v>5</v>
      </c>
      <c r="E2" s="52">
        <f>C2-D2</f>
        <v>5</v>
      </c>
      <c r="F2" s="4"/>
    </row>
    <row r="3" spans="1:7" ht="15.75" x14ac:dyDescent="0.25">
      <c r="A3" s="50">
        <v>2</v>
      </c>
      <c r="B3" s="3"/>
      <c r="C3" s="51">
        <v>20</v>
      </c>
      <c r="D3" s="3">
        <v>10</v>
      </c>
      <c r="E3" s="52">
        <f t="shared" ref="E3:E21" si="0">C3-D3</f>
        <v>10</v>
      </c>
    </row>
    <row r="4" spans="1:7" ht="15.75" x14ac:dyDescent="0.25">
      <c r="A4" s="50">
        <v>3</v>
      </c>
      <c r="B4" s="3"/>
      <c r="C4" s="51"/>
      <c r="D4" s="3"/>
      <c r="E4" s="52">
        <f t="shared" si="0"/>
        <v>0</v>
      </c>
    </row>
    <row r="5" spans="1:7" ht="15.75" x14ac:dyDescent="0.25">
      <c r="A5" s="50">
        <v>4</v>
      </c>
      <c r="B5" s="3"/>
      <c r="C5" s="51"/>
      <c r="D5" s="3"/>
      <c r="E5" s="52">
        <f t="shared" si="0"/>
        <v>0</v>
      </c>
    </row>
    <row r="6" spans="1:7" ht="15.75" x14ac:dyDescent="0.25">
      <c r="A6" s="50">
        <v>5</v>
      </c>
      <c r="B6" s="3"/>
      <c r="C6" s="51"/>
      <c r="D6" s="3"/>
      <c r="E6" s="52">
        <f t="shared" si="0"/>
        <v>0</v>
      </c>
    </row>
    <row r="7" spans="1:7" ht="15.75" x14ac:dyDescent="0.25">
      <c r="A7" s="50">
        <v>6</v>
      </c>
      <c r="B7" s="3"/>
      <c r="C7" s="51"/>
      <c r="D7" s="3"/>
      <c r="E7" s="52">
        <f t="shared" si="0"/>
        <v>0</v>
      </c>
    </row>
    <row r="8" spans="1:7" ht="15.75" x14ac:dyDescent="0.25">
      <c r="A8" s="50">
        <v>7</v>
      </c>
      <c r="B8" s="3"/>
      <c r="C8" s="51"/>
      <c r="D8" s="49"/>
      <c r="E8" s="52">
        <f t="shared" si="0"/>
        <v>0</v>
      </c>
    </row>
    <row r="9" spans="1:7" ht="15.75" x14ac:dyDescent="0.25">
      <c r="A9" s="50">
        <v>8</v>
      </c>
      <c r="B9" s="3"/>
      <c r="C9" s="51"/>
      <c r="D9" s="3"/>
      <c r="E9" s="52">
        <f t="shared" si="0"/>
        <v>0</v>
      </c>
    </row>
    <row r="10" spans="1:7" ht="15.75" x14ac:dyDescent="0.25">
      <c r="A10" s="50">
        <v>9</v>
      </c>
      <c r="B10" s="3"/>
      <c r="C10" s="51"/>
      <c r="D10" s="3"/>
      <c r="E10" s="52">
        <f t="shared" si="0"/>
        <v>0</v>
      </c>
    </row>
    <row r="11" spans="1:7" ht="15.75" x14ac:dyDescent="0.25">
      <c r="A11" s="50">
        <v>10</v>
      </c>
      <c r="B11" s="3"/>
      <c r="C11" s="51"/>
      <c r="D11" s="3"/>
      <c r="E11" s="52">
        <f t="shared" si="0"/>
        <v>0</v>
      </c>
    </row>
    <row r="12" spans="1:7" ht="15.75" x14ac:dyDescent="0.25">
      <c r="A12" s="50">
        <v>11</v>
      </c>
      <c r="B12" s="3"/>
      <c r="C12" s="51"/>
      <c r="D12" s="3"/>
      <c r="E12" s="52">
        <f t="shared" si="0"/>
        <v>0</v>
      </c>
    </row>
    <row r="13" spans="1:7" ht="15.75" x14ac:dyDescent="0.25">
      <c r="A13" s="50">
        <v>12</v>
      </c>
      <c r="B13" s="3"/>
      <c r="C13" s="51"/>
      <c r="D13" s="3"/>
      <c r="E13" s="52">
        <f t="shared" si="0"/>
        <v>0</v>
      </c>
    </row>
    <row r="14" spans="1:7" ht="15.75" x14ac:dyDescent="0.25">
      <c r="A14" s="50">
        <v>13</v>
      </c>
      <c r="B14" s="3"/>
      <c r="C14" s="51"/>
      <c r="D14" s="3"/>
      <c r="E14" s="52">
        <f t="shared" si="0"/>
        <v>0</v>
      </c>
      <c r="G14" s="1"/>
    </row>
    <row r="15" spans="1:7" ht="15.75" x14ac:dyDescent="0.25">
      <c r="A15" s="50">
        <v>14</v>
      </c>
      <c r="B15" s="3"/>
      <c r="C15" s="51"/>
      <c r="D15" s="3"/>
      <c r="E15" s="52">
        <f t="shared" si="0"/>
        <v>0</v>
      </c>
    </row>
    <row r="16" spans="1:7" ht="15.75" x14ac:dyDescent="0.25">
      <c r="A16" s="50">
        <v>15</v>
      </c>
      <c r="B16" s="3"/>
      <c r="C16" s="51"/>
      <c r="D16" s="3"/>
      <c r="E16" s="52">
        <f t="shared" si="0"/>
        <v>0</v>
      </c>
    </row>
    <row r="17" spans="1:6" ht="15.75" x14ac:dyDescent="0.25">
      <c r="A17" s="50">
        <v>16</v>
      </c>
      <c r="B17" s="3"/>
      <c r="C17" s="51"/>
      <c r="D17" s="3"/>
      <c r="E17" s="52">
        <f t="shared" si="0"/>
        <v>0</v>
      </c>
    </row>
    <row r="18" spans="1:6" ht="15.75" x14ac:dyDescent="0.25">
      <c r="A18" s="50">
        <v>17</v>
      </c>
      <c r="B18" s="3"/>
      <c r="C18" s="51"/>
      <c r="D18" s="3"/>
      <c r="E18" s="52">
        <f t="shared" si="0"/>
        <v>0</v>
      </c>
    </row>
    <row r="19" spans="1:6" ht="15.75" x14ac:dyDescent="0.25">
      <c r="A19" s="50">
        <v>18</v>
      </c>
      <c r="B19" s="3"/>
      <c r="C19" s="51"/>
      <c r="D19" s="3"/>
      <c r="E19" s="52">
        <f t="shared" si="0"/>
        <v>0</v>
      </c>
    </row>
    <row r="20" spans="1:6" ht="15.75" x14ac:dyDescent="0.25">
      <c r="A20" s="50">
        <v>19</v>
      </c>
      <c r="B20" s="3"/>
      <c r="C20" s="51"/>
      <c r="D20" s="3"/>
      <c r="E20" s="52">
        <f t="shared" si="0"/>
        <v>0</v>
      </c>
    </row>
    <row r="21" spans="1:6" ht="15.75" x14ac:dyDescent="0.25">
      <c r="A21" s="50">
        <v>20</v>
      </c>
      <c r="B21" s="3"/>
      <c r="C21" s="51"/>
      <c r="D21" s="3"/>
      <c r="E21" s="52">
        <f t="shared" si="0"/>
        <v>0</v>
      </c>
    </row>
    <row r="22" spans="1:6" x14ac:dyDescent="0.2">
      <c r="F22" s="4"/>
    </row>
    <row r="25" spans="1:6" ht="15.75" x14ac:dyDescent="0.25">
      <c r="B25" s="10" t="s">
        <v>25</v>
      </c>
      <c r="C25" s="10">
        <f>SUM(C2:C21)</f>
        <v>30</v>
      </c>
      <c r="D25" s="10">
        <f t="shared" ref="D25:E25" si="1">SUM(D2:D21)</f>
        <v>15</v>
      </c>
      <c r="E25" s="10">
        <f t="shared" si="1"/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F21" sqref="F21"/>
    </sheetView>
  </sheetViews>
  <sheetFormatPr baseColWidth="10" defaultRowHeight="15" x14ac:dyDescent="0.2"/>
  <cols>
    <col min="1" max="5" width="11.5546875" style="8"/>
  </cols>
  <sheetData>
    <row r="1" spans="1:7" x14ac:dyDescent="0.2">
      <c r="A1" s="5" t="s">
        <v>24</v>
      </c>
      <c r="B1" s="6" t="s">
        <v>20</v>
      </c>
      <c r="C1" s="5" t="s">
        <v>21</v>
      </c>
      <c r="D1" s="6" t="s">
        <v>22</v>
      </c>
      <c r="E1" s="5" t="s">
        <v>23</v>
      </c>
    </row>
    <row r="2" spans="1:7" ht="15.75" x14ac:dyDescent="0.25">
      <c r="A2" s="50">
        <v>1</v>
      </c>
      <c r="B2" s="3"/>
      <c r="C2" s="51">
        <v>10</v>
      </c>
      <c r="D2" s="3">
        <v>5</v>
      </c>
      <c r="E2" s="52">
        <f>C2-D2</f>
        <v>5</v>
      </c>
      <c r="F2" s="4"/>
    </row>
    <row r="3" spans="1:7" ht="15.75" x14ac:dyDescent="0.25">
      <c r="A3" s="50">
        <v>2</v>
      </c>
      <c r="B3" s="3"/>
      <c r="C3" s="51">
        <v>20</v>
      </c>
      <c r="D3" s="3">
        <v>10</v>
      </c>
      <c r="E3" s="52">
        <f t="shared" ref="E3:E21" si="0">C3-D3</f>
        <v>10</v>
      </c>
    </row>
    <row r="4" spans="1:7" ht="15.75" x14ac:dyDescent="0.25">
      <c r="A4" s="50">
        <v>3</v>
      </c>
      <c r="B4" s="3"/>
      <c r="C4" s="51"/>
      <c r="D4" s="3"/>
      <c r="E4" s="52">
        <f t="shared" si="0"/>
        <v>0</v>
      </c>
    </row>
    <row r="5" spans="1:7" ht="15.75" x14ac:dyDescent="0.25">
      <c r="A5" s="50">
        <v>4</v>
      </c>
      <c r="B5" s="3"/>
      <c r="C5" s="51"/>
      <c r="D5" s="3"/>
      <c r="E5" s="52">
        <f t="shared" si="0"/>
        <v>0</v>
      </c>
    </row>
    <row r="6" spans="1:7" ht="15.75" x14ac:dyDescent="0.25">
      <c r="A6" s="50">
        <v>5</v>
      </c>
      <c r="B6" s="3"/>
      <c r="C6" s="51"/>
      <c r="D6" s="3"/>
      <c r="E6" s="52">
        <f t="shared" si="0"/>
        <v>0</v>
      </c>
    </row>
    <row r="7" spans="1:7" ht="15.75" x14ac:dyDescent="0.25">
      <c r="A7" s="50">
        <v>6</v>
      </c>
      <c r="B7" s="3"/>
      <c r="C7" s="51"/>
      <c r="D7" s="3"/>
      <c r="E7" s="52">
        <f t="shared" si="0"/>
        <v>0</v>
      </c>
    </row>
    <row r="8" spans="1:7" ht="15.75" x14ac:dyDescent="0.25">
      <c r="A8" s="50">
        <v>7</v>
      </c>
      <c r="B8" s="3"/>
      <c r="C8" s="51"/>
      <c r="D8" s="49"/>
      <c r="E8" s="52">
        <f t="shared" si="0"/>
        <v>0</v>
      </c>
    </row>
    <row r="9" spans="1:7" ht="15.75" x14ac:dyDescent="0.25">
      <c r="A9" s="50">
        <v>8</v>
      </c>
      <c r="B9" s="3"/>
      <c r="C9" s="51"/>
      <c r="D9" s="3"/>
      <c r="E9" s="52">
        <f t="shared" si="0"/>
        <v>0</v>
      </c>
    </row>
    <row r="10" spans="1:7" ht="15.75" x14ac:dyDescent="0.25">
      <c r="A10" s="50">
        <v>9</v>
      </c>
      <c r="B10" s="3"/>
      <c r="C10" s="51"/>
      <c r="D10" s="3"/>
      <c r="E10" s="52">
        <f t="shared" si="0"/>
        <v>0</v>
      </c>
    </row>
    <row r="11" spans="1:7" ht="15.75" x14ac:dyDescent="0.25">
      <c r="A11" s="50">
        <v>10</v>
      </c>
      <c r="B11" s="3"/>
      <c r="C11" s="51"/>
      <c r="D11" s="3"/>
      <c r="E11" s="52">
        <f t="shared" si="0"/>
        <v>0</v>
      </c>
    </row>
    <row r="12" spans="1:7" ht="15.75" x14ac:dyDescent="0.25">
      <c r="A12" s="50">
        <v>11</v>
      </c>
      <c r="B12" s="3"/>
      <c r="C12" s="51"/>
      <c r="D12" s="3"/>
      <c r="E12" s="52">
        <f t="shared" si="0"/>
        <v>0</v>
      </c>
    </row>
    <row r="13" spans="1:7" ht="15.75" x14ac:dyDescent="0.25">
      <c r="A13" s="50">
        <v>12</v>
      </c>
      <c r="B13" s="3"/>
      <c r="C13" s="51"/>
      <c r="D13" s="3"/>
      <c r="E13" s="52">
        <f t="shared" si="0"/>
        <v>0</v>
      </c>
    </row>
    <row r="14" spans="1:7" ht="15.75" x14ac:dyDescent="0.25">
      <c r="A14" s="50">
        <v>13</v>
      </c>
      <c r="B14" s="3"/>
      <c r="C14" s="51"/>
      <c r="D14" s="3"/>
      <c r="E14" s="52">
        <f t="shared" si="0"/>
        <v>0</v>
      </c>
      <c r="G14" s="1"/>
    </row>
    <row r="15" spans="1:7" ht="15.75" x14ac:dyDescent="0.25">
      <c r="A15" s="50">
        <v>14</v>
      </c>
      <c r="B15" s="3"/>
      <c r="C15" s="51"/>
      <c r="D15" s="3"/>
      <c r="E15" s="52">
        <f t="shared" si="0"/>
        <v>0</v>
      </c>
    </row>
    <row r="16" spans="1:7" ht="15.75" x14ac:dyDescent="0.25">
      <c r="A16" s="50">
        <v>15</v>
      </c>
      <c r="B16" s="3"/>
      <c r="C16" s="51"/>
      <c r="D16" s="3"/>
      <c r="E16" s="52">
        <f t="shared" si="0"/>
        <v>0</v>
      </c>
    </row>
    <row r="17" spans="1:6" ht="15.75" x14ac:dyDescent="0.25">
      <c r="A17" s="50">
        <v>16</v>
      </c>
      <c r="B17" s="3"/>
      <c r="C17" s="51"/>
      <c r="D17" s="3"/>
      <c r="E17" s="52">
        <f t="shared" si="0"/>
        <v>0</v>
      </c>
    </row>
    <row r="18" spans="1:6" ht="15.75" x14ac:dyDescent="0.25">
      <c r="A18" s="50">
        <v>17</v>
      </c>
      <c r="B18" s="3"/>
      <c r="C18" s="51"/>
      <c r="D18" s="3"/>
      <c r="E18" s="52">
        <f t="shared" si="0"/>
        <v>0</v>
      </c>
    </row>
    <row r="19" spans="1:6" ht="15.75" x14ac:dyDescent="0.25">
      <c r="A19" s="50">
        <v>18</v>
      </c>
      <c r="B19" s="3"/>
      <c r="C19" s="51"/>
      <c r="D19" s="3"/>
      <c r="E19" s="52">
        <f t="shared" si="0"/>
        <v>0</v>
      </c>
    </row>
    <row r="20" spans="1:6" ht="15.75" x14ac:dyDescent="0.25">
      <c r="A20" s="50">
        <v>19</v>
      </c>
      <c r="B20" s="3"/>
      <c r="C20" s="51"/>
      <c r="D20" s="3"/>
      <c r="E20" s="52">
        <f t="shared" si="0"/>
        <v>0</v>
      </c>
    </row>
    <row r="21" spans="1:6" ht="15.75" x14ac:dyDescent="0.25">
      <c r="A21" s="50">
        <v>20</v>
      </c>
      <c r="B21" s="3"/>
      <c r="C21" s="51"/>
      <c r="D21" s="3"/>
      <c r="E21" s="52">
        <f t="shared" si="0"/>
        <v>0</v>
      </c>
    </row>
    <row r="22" spans="1:6" x14ac:dyDescent="0.2">
      <c r="F22" s="4"/>
    </row>
    <row r="25" spans="1:6" ht="15.75" x14ac:dyDescent="0.25">
      <c r="B25" s="10" t="s">
        <v>25</v>
      </c>
      <c r="C25" s="10">
        <f>SUM(C2:C21)</f>
        <v>30</v>
      </c>
      <c r="D25" s="10">
        <f t="shared" ref="D25:E25" si="1">SUM(D2:D21)</f>
        <v>15</v>
      </c>
      <c r="E25" s="10">
        <f t="shared" si="1"/>
        <v>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G18" sqref="G18"/>
    </sheetView>
  </sheetViews>
  <sheetFormatPr baseColWidth="10" defaultRowHeight="15" x14ac:dyDescent="0.2"/>
  <cols>
    <col min="1" max="5" width="11.5546875" style="8"/>
  </cols>
  <sheetData>
    <row r="1" spans="1:7" x14ac:dyDescent="0.2">
      <c r="A1" s="5" t="s">
        <v>24</v>
      </c>
      <c r="B1" s="6" t="s">
        <v>20</v>
      </c>
      <c r="C1" s="5" t="s">
        <v>21</v>
      </c>
      <c r="D1" s="6" t="s">
        <v>22</v>
      </c>
      <c r="E1" s="5" t="s">
        <v>23</v>
      </c>
    </row>
    <row r="2" spans="1:7" ht="15.75" x14ac:dyDescent="0.25">
      <c r="A2" s="50">
        <v>1</v>
      </c>
      <c r="B2" s="3"/>
      <c r="C2" s="51">
        <v>10</v>
      </c>
      <c r="D2" s="3">
        <v>5</v>
      </c>
      <c r="E2" s="52">
        <f>C2-D2</f>
        <v>5</v>
      </c>
      <c r="F2" s="4"/>
    </row>
    <row r="3" spans="1:7" ht="15.75" x14ac:dyDescent="0.25">
      <c r="A3" s="50">
        <v>2</v>
      </c>
      <c r="B3" s="3"/>
      <c r="C3" s="51">
        <v>20</v>
      </c>
      <c r="D3" s="3">
        <v>10</v>
      </c>
      <c r="E3" s="52">
        <f t="shared" ref="E3:E21" si="0">C3-D3</f>
        <v>10</v>
      </c>
    </row>
    <row r="4" spans="1:7" ht="15.75" x14ac:dyDescent="0.25">
      <c r="A4" s="50">
        <v>3</v>
      </c>
      <c r="B4" s="3"/>
      <c r="C4" s="51"/>
      <c r="D4" s="3"/>
      <c r="E4" s="52">
        <f t="shared" si="0"/>
        <v>0</v>
      </c>
    </row>
    <row r="5" spans="1:7" ht="15.75" x14ac:dyDescent="0.25">
      <c r="A5" s="50">
        <v>4</v>
      </c>
      <c r="B5" s="3"/>
      <c r="C5" s="51"/>
      <c r="D5" s="3"/>
      <c r="E5" s="52">
        <f t="shared" si="0"/>
        <v>0</v>
      </c>
    </row>
    <row r="6" spans="1:7" ht="15.75" x14ac:dyDescent="0.25">
      <c r="A6" s="50">
        <v>5</v>
      </c>
      <c r="B6" s="3"/>
      <c r="C6" s="51"/>
      <c r="D6" s="3"/>
      <c r="E6" s="52">
        <f t="shared" si="0"/>
        <v>0</v>
      </c>
    </row>
    <row r="7" spans="1:7" ht="15.75" x14ac:dyDescent="0.25">
      <c r="A7" s="50">
        <v>6</v>
      </c>
      <c r="B7" s="3"/>
      <c r="C7" s="51"/>
      <c r="D7" s="3"/>
      <c r="E7" s="52">
        <f t="shared" si="0"/>
        <v>0</v>
      </c>
    </row>
    <row r="8" spans="1:7" ht="15.75" x14ac:dyDescent="0.25">
      <c r="A8" s="50">
        <v>7</v>
      </c>
      <c r="B8" s="3"/>
      <c r="C8" s="51"/>
      <c r="D8" s="49"/>
      <c r="E8" s="52">
        <f t="shared" si="0"/>
        <v>0</v>
      </c>
    </row>
    <row r="9" spans="1:7" ht="15.75" x14ac:dyDescent="0.25">
      <c r="A9" s="50">
        <v>8</v>
      </c>
      <c r="B9" s="3"/>
      <c r="C9" s="51"/>
      <c r="D9" s="3"/>
      <c r="E9" s="52">
        <f t="shared" si="0"/>
        <v>0</v>
      </c>
    </row>
    <row r="10" spans="1:7" ht="15.75" x14ac:dyDescent="0.25">
      <c r="A10" s="50">
        <v>9</v>
      </c>
      <c r="B10" s="3"/>
      <c r="C10" s="51"/>
      <c r="D10" s="3"/>
      <c r="E10" s="52">
        <f t="shared" si="0"/>
        <v>0</v>
      </c>
    </row>
    <row r="11" spans="1:7" ht="15.75" x14ac:dyDescent="0.25">
      <c r="A11" s="50">
        <v>10</v>
      </c>
      <c r="B11" s="3"/>
      <c r="C11" s="51"/>
      <c r="D11" s="3"/>
      <c r="E11" s="52">
        <f t="shared" si="0"/>
        <v>0</v>
      </c>
    </row>
    <row r="12" spans="1:7" ht="15.75" x14ac:dyDescent="0.25">
      <c r="A12" s="50">
        <v>11</v>
      </c>
      <c r="B12" s="3"/>
      <c r="C12" s="51"/>
      <c r="D12" s="3"/>
      <c r="E12" s="52">
        <f t="shared" si="0"/>
        <v>0</v>
      </c>
    </row>
    <row r="13" spans="1:7" ht="15.75" x14ac:dyDescent="0.25">
      <c r="A13" s="50">
        <v>12</v>
      </c>
      <c r="B13" s="3"/>
      <c r="C13" s="51"/>
      <c r="D13" s="3"/>
      <c r="E13" s="52">
        <f t="shared" si="0"/>
        <v>0</v>
      </c>
    </row>
    <row r="14" spans="1:7" ht="15.75" x14ac:dyDescent="0.25">
      <c r="A14" s="50">
        <v>13</v>
      </c>
      <c r="B14" s="3"/>
      <c r="C14" s="51"/>
      <c r="D14" s="3"/>
      <c r="E14" s="52">
        <f t="shared" si="0"/>
        <v>0</v>
      </c>
      <c r="G14" s="1"/>
    </row>
    <row r="15" spans="1:7" ht="15.75" x14ac:dyDescent="0.25">
      <c r="A15" s="50">
        <v>14</v>
      </c>
      <c r="B15" s="3"/>
      <c r="C15" s="51"/>
      <c r="D15" s="3"/>
      <c r="E15" s="52">
        <f t="shared" si="0"/>
        <v>0</v>
      </c>
    </row>
    <row r="16" spans="1:7" ht="15.75" x14ac:dyDescent="0.25">
      <c r="A16" s="50">
        <v>15</v>
      </c>
      <c r="B16" s="3"/>
      <c r="C16" s="51"/>
      <c r="D16" s="3"/>
      <c r="E16" s="52">
        <f t="shared" si="0"/>
        <v>0</v>
      </c>
    </row>
    <row r="17" spans="1:6" ht="15.75" x14ac:dyDescent="0.25">
      <c r="A17" s="50">
        <v>16</v>
      </c>
      <c r="B17" s="3"/>
      <c r="C17" s="51"/>
      <c r="D17" s="3"/>
      <c r="E17" s="52">
        <f t="shared" si="0"/>
        <v>0</v>
      </c>
    </row>
    <row r="18" spans="1:6" ht="15.75" x14ac:dyDescent="0.25">
      <c r="A18" s="50">
        <v>17</v>
      </c>
      <c r="B18" s="3"/>
      <c r="C18" s="51"/>
      <c r="D18" s="3"/>
      <c r="E18" s="52">
        <f t="shared" si="0"/>
        <v>0</v>
      </c>
    </row>
    <row r="19" spans="1:6" ht="15.75" x14ac:dyDescent="0.25">
      <c r="A19" s="50">
        <v>18</v>
      </c>
      <c r="B19" s="3"/>
      <c r="C19" s="51"/>
      <c r="D19" s="3"/>
      <c r="E19" s="52">
        <f t="shared" si="0"/>
        <v>0</v>
      </c>
    </row>
    <row r="20" spans="1:6" ht="15.75" x14ac:dyDescent="0.25">
      <c r="A20" s="50">
        <v>19</v>
      </c>
      <c r="B20" s="3"/>
      <c r="C20" s="51"/>
      <c r="D20" s="3"/>
      <c r="E20" s="52">
        <f t="shared" si="0"/>
        <v>0</v>
      </c>
    </row>
    <row r="21" spans="1:6" ht="15.75" x14ac:dyDescent="0.25">
      <c r="A21" s="50">
        <v>20</v>
      </c>
      <c r="B21" s="3"/>
      <c r="C21" s="51"/>
      <c r="D21" s="3"/>
      <c r="E21" s="52">
        <f t="shared" si="0"/>
        <v>0</v>
      </c>
    </row>
    <row r="22" spans="1:6" x14ac:dyDescent="0.2">
      <c r="F22" s="4"/>
    </row>
    <row r="25" spans="1:6" ht="15.75" x14ac:dyDescent="0.25">
      <c r="B25" s="10" t="s">
        <v>25</v>
      </c>
      <c r="C25" s="10">
        <f>SUM(C2:C21)</f>
        <v>30</v>
      </c>
      <c r="D25" s="10">
        <f t="shared" ref="D25:E25" si="1">SUM(D2:D21)</f>
        <v>15</v>
      </c>
      <c r="E25" s="10">
        <f t="shared" si="1"/>
        <v>15</v>
      </c>
    </row>
  </sheetData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6"/>
  <sheetViews>
    <sheetView workbookViewId="0">
      <selection activeCell="C4" sqref="C4"/>
    </sheetView>
  </sheetViews>
  <sheetFormatPr baseColWidth="10" defaultRowHeight="15" x14ac:dyDescent="0.2"/>
  <cols>
    <col min="3" max="5" width="11.77734375" customWidth="1"/>
  </cols>
  <sheetData>
    <row r="3" spans="3:5" ht="60" customHeight="1" x14ac:dyDescent="0.2">
      <c r="C3" s="21">
        <v>1</v>
      </c>
      <c r="D3" s="24">
        <v>2</v>
      </c>
      <c r="E3" s="20">
        <v>3</v>
      </c>
    </row>
    <row r="4" spans="3:5" ht="60" customHeight="1" x14ac:dyDescent="0.2">
      <c r="C4" s="25">
        <v>4</v>
      </c>
      <c r="D4" s="23">
        <v>5</v>
      </c>
      <c r="E4" s="22">
        <v>6</v>
      </c>
    </row>
    <row r="5" spans="3:5" ht="60" customHeight="1" x14ac:dyDescent="0.2">
      <c r="C5" s="26">
        <v>7</v>
      </c>
      <c r="D5" s="27">
        <v>8</v>
      </c>
      <c r="E5" s="19">
        <v>9</v>
      </c>
    </row>
    <row r="6" spans="3:5" ht="60" customHeight="1" x14ac:dyDescent="0.2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1"/>
  <sheetViews>
    <sheetView topLeftCell="A7" workbookViewId="0">
      <selection activeCell="E1" sqref="E1"/>
    </sheetView>
  </sheetViews>
  <sheetFormatPr baseColWidth="10" defaultRowHeight="15" x14ac:dyDescent="0.2"/>
  <cols>
    <col min="2" max="2" width="11.77734375" bestFit="1" customWidth="1"/>
    <col min="5" max="5" width="6.5546875" customWidth="1"/>
  </cols>
  <sheetData>
    <row r="1" spans="2:5" x14ac:dyDescent="0.2">
      <c r="E1">
        <v>5000</v>
      </c>
    </row>
    <row r="5" spans="2:5" x14ac:dyDescent="0.2">
      <c r="B5">
        <v>10</v>
      </c>
      <c r="C5" t="s">
        <v>27</v>
      </c>
      <c r="D5" t="e">
        <f>B5+C5</f>
        <v>#VALUE!</v>
      </c>
    </row>
    <row r="8" spans="2:5" x14ac:dyDescent="0.2">
      <c r="B8">
        <v>10</v>
      </c>
      <c r="D8" t="e">
        <f>B8/C8</f>
        <v>#DIV/0!</v>
      </c>
    </row>
    <row r="11" spans="2:5" x14ac:dyDescent="0.2">
      <c r="B11">
        <v>10</v>
      </c>
      <c r="C11">
        <v>10</v>
      </c>
    </row>
    <row r="13" spans="2:5" x14ac:dyDescent="0.2">
      <c r="B13" t="s">
        <v>100</v>
      </c>
      <c r="C13" t="s">
        <v>101</v>
      </c>
    </row>
    <row r="14" spans="2:5" x14ac:dyDescent="0.2">
      <c r="B14">
        <v>10</v>
      </c>
      <c r="C14" t="s">
        <v>102</v>
      </c>
    </row>
    <row r="17" spans="1:3" x14ac:dyDescent="0.2">
      <c r="A17" t="s">
        <v>103</v>
      </c>
      <c r="B17" s="14">
        <v>1000</v>
      </c>
      <c r="C17" s="14">
        <v>8</v>
      </c>
    </row>
    <row r="18" spans="1:3" x14ac:dyDescent="0.2">
      <c r="A18" t="s">
        <v>104</v>
      </c>
      <c r="B18">
        <v>2000</v>
      </c>
      <c r="C18">
        <v>0</v>
      </c>
    </row>
    <row r="20" spans="1:3" x14ac:dyDescent="0.2">
      <c r="B20">
        <v>10</v>
      </c>
      <c r="C20">
        <v>10</v>
      </c>
    </row>
    <row r="21" spans="1:3" x14ac:dyDescent="0.2">
      <c r="B21" t="e">
        <f ca="1">SUMAr(B14:B21)</f>
        <v>#NAME?</v>
      </c>
    </row>
  </sheetData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6" workbookViewId="0">
      <selection activeCell="A16" sqref="A16"/>
    </sheetView>
  </sheetViews>
  <sheetFormatPr baseColWidth="10" defaultRowHeight="15" x14ac:dyDescent="0.2"/>
  <cols>
    <col min="4" max="4" width="22.77734375" bestFit="1" customWidth="1"/>
    <col min="5" max="5" width="29.44140625" bestFit="1" customWidth="1"/>
    <col min="6" max="6" width="20.44140625" bestFit="1" customWidth="1"/>
  </cols>
  <sheetData>
    <row r="1" spans="1:12" x14ac:dyDescent="0.2">
      <c r="A1" t="s">
        <v>28</v>
      </c>
      <c r="B1" t="s">
        <v>29</v>
      </c>
      <c r="C1" t="s">
        <v>30</v>
      </c>
      <c r="D1" t="s">
        <v>61</v>
      </c>
      <c r="E1" t="s">
        <v>62</v>
      </c>
      <c r="F1" t="s">
        <v>60</v>
      </c>
      <c r="H1" t="s">
        <v>63</v>
      </c>
    </row>
    <row r="2" spans="1:12" x14ac:dyDescent="0.2">
      <c r="A2" t="s">
        <v>31</v>
      </c>
      <c r="B2" t="s">
        <v>32</v>
      </c>
      <c r="C2" t="s">
        <v>33</v>
      </c>
      <c r="D2" t="str">
        <f>LOWER(A2&amp;" "&amp;B2&amp;" "&amp;C2)</f>
        <v>lourdes aguilar sanchez</v>
      </c>
      <c r="E2" t="str">
        <f>UPPER(A2&amp;" "&amp;B2&amp;" "&amp;C2)</f>
        <v>LOURDES AGUILAR SANCHEZ</v>
      </c>
      <c r="F2" t="str">
        <f>PROPER(A2&amp;" "&amp;B2&amp;" "&amp;C2)</f>
        <v>Lourdes Aguilar Sanchez</v>
      </c>
      <c r="G2" t="str">
        <f>RIGHT(A2,2)</f>
        <v>ES</v>
      </c>
      <c r="H2" t="str">
        <f>PROPER(LEFT(A2,2))&amp;LOWER(RIGHT(B2,2))&amp;PROPER(LEFT(C2,3))&amp;"-"&amp;LEN(B2)</f>
        <v>LoarSan-7</v>
      </c>
      <c r="J2" t="s">
        <v>64</v>
      </c>
    </row>
    <row r="3" spans="1:12" x14ac:dyDescent="0.2">
      <c r="A3" t="s">
        <v>34</v>
      </c>
      <c r="B3" t="s">
        <v>35</v>
      </c>
      <c r="C3" t="s">
        <v>36</v>
      </c>
      <c r="D3" t="str">
        <f t="shared" ref="D3:D11" si="0">LOWER(A3&amp;" "&amp;B3&amp;" "&amp;C3)</f>
        <v>magaly granados duran</v>
      </c>
      <c r="E3" t="str">
        <f t="shared" ref="E3:E11" si="1">UPPER(A3&amp;" "&amp;B3&amp;" "&amp;C3)</f>
        <v>MAGALY GRANADOS DURAN</v>
      </c>
      <c r="F3" t="str">
        <f t="shared" ref="F3:F11" si="2">PROPER(A3&amp;" "&amp;B3&amp;" "&amp;C3)</f>
        <v>Magaly Granados Duran</v>
      </c>
      <c r="G3" t="str">
        <f>LEFT(A2,2)</f>
        <v>Lo</v>
      </c>
      <c r="H3" t="str">
        <f t="shared" ref="H3:H11" si="3">PROPER(LEFT(A3,2))&amp;LOWER(RIGHT(B3,2))&amp;PROPER(LEFT(C3,3))&amp;"-"&amp;LEN(B3)</f>
        <v>MaosDur-8</v>
      </c>
    </row>
    <row r="4" spans="1:12" x14ac:dyDescent="0.2">
      <c r="A4" t="s">
        <v>37</v>
      </c>
      <c r="B4" t="s">
        <v>38</v>
      </c>
      <c r="C4" t="s">
        <v>39</v>
      </c>
      <c r="D4" t="str">
        <f t="shared" si="0"/>
        <v>alfredo torres lopez</v>
      </c>
      <c r="E4" t="str">
        <f t="shared" si="1"/>
        <v>ALFREDO TORRES LOPEZ</v>
      </c>
      <c r="F4" t="str">
        <f t="shared" si="2"/>
        <v>Alfredo Torres Lopez</v>
      </c>
      <c r="G4">
        <f>LEN(A2)</f>
        <v>7</v>
      </c>
      <c r="H4" t="str">
        <f t="shared" si="3"/>
        <v>AlesLop-6</v>
      </c>
    </row>
    <row r="5" spans="1:12" x14ac:dyDescent="0.2">
      <c r="A5" t="s">
        <v>40</v>
      </c>
      <c r="B5" t="s">
        <v>41</v>
      </c>
      <c r="C5" t="s">
        <v>39</v>
      </c>
      <c r="D5" t="str">
        <f t="shared" si="0"/>
        <v>enriqueta trigueros lopez</v>
      </c>
      <c r="E5" t="str">
        <f t="shared" si="1"/>
        <v>ENRIQUETA TRIGUEROS LOPEZ</v>
      </c>
      <c r="F5" t="str">
        <f t="shared" si="2"/>
        <v>Enriqueta Trigueros Lopez</v>
      </c>
      <c r="H5" t="str">
        <f t="shared" si="3"/>
        <v>EnosLop-9</v>
      </c>
    </row>
    <row r="6" spans="1:12" x14ac:dyDescent="0.2">
      <c r="A6" t="s">
        <v>42</v>
      </c>
      <c r="B6" t="s">
        <v>43</v>
      </c>
      <c r="C6" t="s">
        <v>44</v>
      </c>
      <c r="D6" t="str">
        <f t="shared" si="0"/>
        <v>hiram hernandez jacobo</v>
      </c>
      <c r="E6" t="str">
        <f t="shared" si="1"/>
        <v>HIRAM HERNANDEZ JACOBO</v>
      </c>
      <c r="F6" t="str">
        <f t="shared" si="2"/>
        <v>Hiram Hernandez Jacobo</v>
      </c>
      <c r="H6" t="str">
        <f t="shared" si="3"/>
        <v>HiezJac-9</v>
      </c>
      <c r="L6" t="s">
        <v>64</v>
      </c>
    </row>
    <row r="7" spans="1:12" x14ac:dyDescent="0.2">
      <c r="A7" t="s">
        <v>45</v>
      </c>
      <c r="B7" t="s">
        <v>46</v>
      </c>
      <c r="C7" t="s">
        <v>47</v>
      </c>
      <c r="D7" t="str">
        <f t="shared" si="0"/>
        <v>rafael martinez baena</v>
      </c>
      <c r="E7" t="str">
        <f t="shared" si="1"/>
        <v>RAFAEL MARTINEZ BAENA</v>
      </c>
      <c r="F7" t="str">
        <f t="shared" si="2"/>
        <v>Rafael Martinez Baena</v>
      </c>
      <c r="H7" t="str">
        <f t="shared" si="3"/>
        <v>RaezBae-8</v>
      </c>
    </row>
    <row r="8" spans="1:12" x14ac:dyDescent="0.2">
      <c r="A8" t="s">
        <v>48</v>
      </c>
      <c r="B8" t="s">
        <v>49</v>
      </c>
      <c r="C8" t="s">
        <v>39</v>
      </c>
      <c r="D8" t="str">
        <f t="shared" si="0"/>
        <v>angel lopez lopez</v>
      </c>
      <c r="E8" t="str">
        <f t="shared" si="1"/>
        <v>ANGEL LOPEZ LOPEZ</v>
      </c>
      <c r="F8" t="str">
        <f t="shared" si="2"/>
        <v>Angel Lopez Lopez</v>
      </c>
      <c r="H8" t="str">
        <f t="shared" si="3"/>
        <v>AnezLop-5</v>
      </c>
    </row>
    <row r="9" spans="1:12" x14ac:dyDescent="0.2">
      <c r="A9" t="s">
        <v>50</v>
      </c>
      <c r="B9" t="s">
        <v>51</v>
      </c>
      <c r="C9" t="s">
        <v>52</v>
      </c>
      <c r="D9" t="str">
        <f t="shared" si="0"/>
        <v>antonio becerril guzman</v>
      </c>
      <c r="E9" t="str">
        <f t="shared" si="1"/>
        <v>ANTONIO BECERRIL GUZMAN</v>
      </c>
      <c r="F9" t="str">
        <f t="shared" si="2"/>
        <v>Antonio Becerril Guzman</v>
      </c>
      <c r="H9" t="str">
        <f t="shared" si="3"/>
        <v>AnilGuz-8</v>
      </c>
      <c r="J9" t="str">
        <f>A22</f>
        <v>LourDES aGUIlar SANChez</v>
      </c>
    </row>
    <row r="10" spans="1:12" x14ac:dyDescent="0.2">
      <c r="A10" t="s">
        <v>53</v>
      </c>
      <c r="B10" t="s">
        <v>54</v>
      </c>
      <c r="C10" t="s">
        <v>55</v>
      </c>
      <c r="D10" t="str">
        <f t="shared" si="0"/>
        <v>rosario ventrolero jimenez</v>
      </c>
      <c r="E10" t="str">
        <f t="shared" si="1"/>
        <v>ROSARIO VENTROLERO JIMENEZ</v>
      </c>
      <c r="F10" t="str">
        <f t="shared" si="2"/>
        <v>Rosario Ventrolero Jimenez</v>
      </c>
      <c r="H10" t="str">
        <f t="shared" si="3"/>
        <v>RoroJim-10</v>
      </c>
    </row>
    <row r="11" spans="1:12" x14ac:dyDescent="0.2">
      <c r="A11" t="s">
        <v>56</v>
      </c>
      <c r="B11" t="s">
        <v>57</v>
      </c>
      <c r="C11" t="s">
        <v>58</v>
      </c>
      <c r="D11" t="str">
        <f t="shared" si="0"/>
        <v>gabriela ruiz tovar</v>
      </c>
      <c r="E11" t="str">
        <f t="shared" si="1"/>
        <v>GABRIELA RUIZ TOVAR</v>
      </c>
      <c r="F11" t="str">
        <f t="shared" si="2"/>
        <v>Gabriela Ruiz Tovar</v>
      </c>
      <c r="H11" t="str">
        <f t="shared" si="3"/>
        <v>GaizTov-4</v>
      </c>
    </row>
    <row r="15" spans="1:12" x14ac:dyDescent="0.2">
      <c r="E15" t="str">
        <f>LOWER(E2)</f>
        <v>lourdes aguilar sanchez</v>
      </c>
      <c r="F15" t="s">
        <v>125</v>
      </c>
    </row>
    <row r="16" spans="1:12" x14ac:dyDescent="0.2">
      <c r="A16" t="str">
        <f>LOWER(A2)</f>
        <v>lourdes</v>
      </c>
      <c r="E16" t="str">
        <f>UPPER(E2)</f>
        <v>LOURDES AGUILAR SANCHEZ</v>
      </c>
      <c r="F16" t="s">
        <v>126</v>
      </c>
    </row>
    <row r="17" spans="1:6" x14ac:dyDescent="0.2">
      <c r="A17" t="str">
        <f>UPPER(B2)</f>
        <v>AGUILAR</v>
      </c>
      <c r="E17" t="str">
        <f>PROPER(E2)</f>
        <v>Lourdes Aguilar Sanchez</v>
      </c>
      <c r="F17" t="s">
        <v>127</v>
      </c>
    </row>
    <row r="18" spans="1:6" x14ac:dyDescent="0.2">
      <c r="A18" t="str">
        <f>PROPER(A2)</f>
        <v>Lourdes</v>
      </c>
    </row>
    <row r="19" spans="1:6" x14ac:dyDescent="0.2">
      <c r="A19" t="s">
        <v>59</v>
      </c>
    </row>
    <row r="20" spans="1:6" x14ac:dyDescent="0.2">
      <c r="E20" t="str">
        <f>E2&amp;F2&amp;G2</f>
        <v>LOURDES AGUILAR SANCHEZLourdes Aguilar SanchezES</v>
      </c>
      <c r="F20" t="s">
        <v>128</v>
      </c>
    </row>
    <row r="22" spans="1:6" x14ac:dyDescent="0.2">
      <c r="A22" t="str">
        <f>A2&amp;" "&amp;B2&amp;" "&amp;C2</f>
        <v>LourDES aGUIlar SANChez</v>
      </c>
      <c r="E22" t="str">
        <f>(E2&amp;" "&amp;F2&amp;" "&amp;G2)</f>
        <v>LOURDES AGUILAR SANCHEZ Lourdes Aguilar Sanchez ES</v>
      </c>
      <c r="F22" t="s">
        <v>129</v>
      </c>
    </row>
    <row r="23" spans="1:6" x14ac:dyDescent="0.2">
      <c r="A23" t="str">
        <f>PROPER(A22)</f>
        <v>Lourdes Aguilar Sanchez</v>
      </c>
      <c r="E23" t="str">
        <f>PROPER((E2&amp;" "&amp;F2&amp;" "&amp;G2))</f>
        <v>Lourdes Aguilar Sanchez Lourdes Aguilar Sanchez Es</v>
      </c>
      <c r="F23" t="s">
        <v>130</v>
      </c>
    </row>
    <row r="25" spans="1:6" x14ac:dyDescent="0.2">
      <c r="E25" t="str">
        <f>LEFT(E2,2)</f>
        <v>LO</v>
      </c>
      <c r="F25" t="s">
        <v>131</v>
      </c>
    </row>
    <row r="26" spans="1:6" x14ac:dyDescent="0.2">
      <c r="A26" t="str">
        <f>PROPER(A2&amp;" "&amp;B2&amp;" "&amp;C2)</f>
        <v>Lourdes Aguilar Sanchez</v>
      </c>
    </row>
    <row r="27" spans="1:6" x14ac:dyDescent="0.2">
      <c r="E27" t="str">
        <f>RIGHT(F2,2)</f>
        <v>ez</v>
      </c>
      <c r="F27" t="s">
        <v>132</v>
      </c>
    </row>
    <row r="29" spans="1:6" x14ac:dyDescent="0.2">
      <c r="E29" t="str">
        <f>LEFT(G2,2)</f>
        <v>ES</v>
      </c>
    </row>
    <row r="30" spans="1:6" x14ac:dyDescent="0.2">
      <c r="E30">
        <f>LEN(E2)</f>
        <v>23</v>
      </c>
      <c r="F30" t="s">
        <v>133</v>
      </c>
    </row>
    <row r="33" spans="5:6" x14ac:dyDescent="0.2">
      <c r="E33" s="28" t="s">
        <v>134</v>
      </c>
    </row>
    <row r="35" spans="5:6" x14ac:dyDescent="0.2">
      <c r="E35" t="s">
        <v>135</v>
      </c>
      <c r="F35" t="s">
        <v>136</v>
      </c>
    </row>
  </sheetData>
  <hyperlinks>
    <hyperlink ref="E33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H16" sqref="H16"/>
    </sheetView>
  </sheetViews>
  <sheetFormatPr baseColWidth="10" defaultRowHeight="15" x14ac:dyDescent="0.2"/>
  <cols>
    <col min="2" max="2" width="11.77734375" bestFit="1" customWidth="1"/>
  </cols>
  <sheetData>
    <row r="1" spans="1:5" ht="30" x14ac:dyDescent="0.2">
      <c r="C1" s="12" t="s">
        <v>80</v>
      </c>
    </row>
    <row r="2" spans="1:5" x14ac:dyDescent="0.2">
      <c r="A2" t="s">
        <v>72</v>
      </c>
      <c r="B2" t="s">
        <v>81</v>
      </c>
    </row>
    <row r="4" spans="1:5" x14ac:dyDescent="0.2">
      <c r="B4" t="s">
        <v>65</v>
      </c>
      <c r="C4" t="s">
        <v>66</v>
      </c>
      <c r="D4" t="s">
        <v>67</v>
      </c>
      <c r="E4" t="s">
        <v>68</v>
      </c>
    </row>
    <row r="5" spans="1:5" x14ac:dyDescent="0.2">
      <c r="C5" t="s">
        <v>69</v>
      </c>
      <c r="D5" t="s">
        <v>70</v>
      </c>
      <c r="E5" s="11" t="s">
        <v>71</v>
      </c>
    </row>
    <row r="7" spans="1:5" x14ac:dyDescent="0.2">
      <c r="B7" t="s">
        <v>73</v>
      </c>
      <c r="C7" s="11" t="s">
        <v>74</v>
      </c>
    </row>
    <row r="9" spans="1:5" x14ac:dyDescent="0.2">
      <c r="B9" s="11" t="s">
        <v>75</v>
      </c>
    </row>
    <row r="10" spans="1:5" x14ac:dyDescent="0.2">
      <c r="B10" s="11" t="s">
        <v>76</v>
      </c>
    </row>
    <row r="11" spans="1:5" x14ac:dyDescent="0.2">
      <c r="B11" t="s">
        <v>77</v>
      </c>
    </row>
    <row r="12" spans="1:5" x14ac:dyDescent="0.2">
      <c r="B12" s="11" t="s">
        <v>78</v>
      </c>
    </row>
    <row r="15" spans="1:5" x14ac:dyDescent="0.2">
      <c r="B15" t="s">
        <v>79</v>
      </c>
    </row>
    <row r="17" spans="2:6" x14ac:dyDescent="0.2">
      <c r="B17" s="11" t="s">
        <v>82</v>
      </c>
    </row>
    <row r="18" spans="2:6" x14ac:dyDescent="0.2">
      <c r="B18" t="s">
        <v>83</v>
      </c>
    </row>
    <row r="21" spans="2:6" x14ac:dyDescent="0.2">
      <c r="F21" t="s">
        <v>105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3" sqref="D13"/>
    </sheetView>
  </sheetViews>
  <sheetFormatPr baseColWidth="10" defaultRowHeight="1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6"/>
  <sheetViews>
    <sheetView topLeftCell="A16" zoomScale="80" zoomScaleNormal="80" workbookViewId="0">
      <selection activeCell="D44" sqref="D44"/>
    </sheetView>
  </sheetViews>
  <sheetFormatPr baseColWidth="10" defaultRowHeight="15" x14ac:dyDescent="0.2"/>
  <sheetData>
    <row r="2" spans="1:2" x14ac:dyDescent="0.2">
      <c r="A2" t="s">
        <v>87</v>
      </c>
    </row>
    <row r="3" spans="1:2" x14ac:dyDescent="0.2">
      <c r="A3" s="13" t="s">
        <v>86</v>
      </c>
      <c r="B3" s="14" t="str">
        <f t="shared" ref="B3:B8" si="0">IF(A3="F","Femenino",IF(A3="m","Masculino","&lt;&lt;error en el campo de sexo&gt;&gt;"))</f>
        <v>Femenino</v>
      </c>
    </row>
    <row r="4" spans="1:2" x14ac:dyDescent="0.2">
      <c r="A4" t="s">
        <v>86</v>
      </c>
      <c r="B4" s="14" t="str">
        <f t="shared" si="0"/>
        <v>Femenino</v>
      </c>
    </row>
    <row r="5" spans="1:2" x14ac:dyDescent="0.2">
      <c r="A5" t="s">
        <v>86</v>
      </c>
      <c r="B5" s="14" t="str">
        <f t="shared" si="0"/>
        <v>Femenino</v>
      </c>
    </row>
    <row r="6" spans="1:2" x14ac:dyDescent="0.2">
      <c r="A6" t="s">
        <v>85</v>
      </c>
      <c r="B6" s="14" t="str">
        <f t="shared" si="0"/>
        <v>Masculino</v>
      </c>
    </row>
    <row r="7" spans="1:2" x14ac:dyDescent="0.2">
      <c r="A7" t="s">
        <v>86</v>
      </c>
      <c r="B7" s="14" t="str">
        <f t="shared" si="0"/>
        <v>Femenino</v>
      </c>
    </row>
    <row r="8" spans="1:2" x14ac:dyDescent="0.2">
      <c r="A8" t="s">
        <v>84</v>
      </c>
      <c r="B8" s="14" t="str">
        <f t="shared" si="0"/>
        <v>&lt;&lt;error en el campo de sexo&gt;&gt;</v>
      </c>
    </row>
    <row r="11" spans="1:2" x14ac:dyDescent="0.2">
      <c r="A11" t="s">
        <v>88</v>
      </c>
      <c r="B11" t="s">
        <v>106</v>
      </c>
    </row>
    <row r="12" spans="1:2" x14ac:dyDescent="0.2">
      <c r="A12" t="s">
        <v>96</v>
      </c>
      <c r="B12">
        <f>IF(A12="vinilica",1,IF(A12="esmalte",2,IF(A12="imper",3)))</f>
        <v>2</v>
      </c>
    </row>
    <row r="13" spans="1:2" x14ac:dyDescent="0.2">
      <c r="A13" t="s">
        <v>89</v>
      </c>
      <c r="B13">
        <f t="shared" ref="B13:B21" si="1">IF(A13="vinilica",1,IF(A13="esmalte",2,IF(A13="imper",3)))</f>
        <v>3</v>
      </c>
    </row>
    <row r="14" spans="1:2" x14ac:dyDescent="0.2">
      <c r="A14" t="s">
        <v>88</v>
      </c>
      <c r="B14">
        <f t="shared" si="1"/>
        <v>1</v>
      </c>
    </row>
    <row r="15" spans="1:2" x14ac:dyDescent="0.2">
      <c r="A15" t="s">
        <v>88</v>
      </c>
      <c r="B15">
        <f t="shared" si="1"/>
        <v>1</v>
      </c>
    </row>
    <row r="16" spans="1:2" x14ac:dyDescent="0.2">
      <c r="A16" t="s">
        <v>88</v>
      </c>
      <c r="B16">
        <f t="shared" si="1"/>
        <v>1</v>
      </c>
    </row>
    <row r="17" spans="1:6" x14ac:dyDescent="0.2">
      <c r="A17" t="s">
        <v>96</v>
      </c>
      <c r="B17">
        <f t="shared" si="1"/>
        <v>2</v>
      </c>
    </row>
    <row r="18" spans="1:6" x14ac:dyDescent="0.2">
      <c r="A18" t="s">
        <v>96</v>
      </c>
      <c r="B18">
        <f t="shared" si="1"/>
        <v>2</v>
      </c>
    </row>
    <row r="19" spans="1:6" x14ac:dyDescent="0.2">
      <c r="A19" t="s">
        <v>89</v>
      </c>
      <c r="B19">
        <f t="shared" si="1"/>
        <v>3</v>
      </c>
    </row>
    <row r="20" spans="1:6" x14ac:dyDescent="0.2">
      <c r="A20" t="s">
        <v>89</v>
      </c>
      <c r="B20">
        <f t="shared" si="1"/>
        <v>3</v>
      </c>
    </row>
    <row r="21" spans="1:6" x14ac:dyDescent="0.2">
      <c r="A21" t="s">
        <v>88</v>
      </c>
      <c r="B21">
        <f t="shared" si="1"/>
        <v>1</v>
      </c>
    </row>
    <row r="23" spans="1:6" x14ac:dyDescent="0.2">
      <c r="D23">
        <v>0.01</v>
      </c>
      <c r="E23">
        <v>100</v>
      </c>
      <c r="F23" t="s">
        <v>95</v>
      </c>
    </row>
    <row r="24" spans="1:6" x14ac:dyDescent="0.2">
      <c r="D24">
        <v>100.01</v>
      </c>
      <c r="E24">
        <v>1000</v>
      </c>
      <c r="F24" s="15">
        <v>0.1</v>
      </c>
    </row>
    <row r="25" spans="1:6" x14ac:dyDescent="0.2">
      <c r="A25">
        <v>0</v>
      </c>
      <c r="B25">
        <v>5</v>
      </c>
      <c r="C25" s="16" t="s">
        <v>90</v>
      </c>
    </row>
    <row r="26" spans="1:6" x14ac:dyDescent="0.2">
      <c r="A26">
        <v>5.0999999999999996</v>
      </c>
      <c r="B26">
        <v>5.9</v>
      </c>
      <c r="C26" s="16" t="s">
        <v>91</v>
      </c>
      <c r="D26">
        <v>5000.0001000000002</v>
      </c>
      <c r="E26">
        <v>7000</v>
      </c>
    </row>
    <row r="27" spans="1:6" x14ac:dyDescent="0.2">
      <c r="A27">
        <v>6</v>
      </c>
      <c r="B27">
        <v>8.4</v>
      </c>
      <c r="C27" s="17" t="s">
        <v>92</v>
      </c>
    </row>
    <row r="28" spans="1:6" x14ac:dyDescent="0.2">
      <c r="A28">
        <v>8.5</v>
      </c>
      <c r="B28">
        <v>9.4</v>
      </c>
      <c r="C28" s="14" t="s">
        <v>93</v>
      </c>
    </row>
    <row r="29" spans="1:6" x14ac:dyDescent="0.2">
      <c r="A29">
        <v>9.5</v>
      </c>
      <c r="B29">
        <v>10</v>
      </c>
      <c r="C29" s="18" t="s">
        <v>94</v>
      </c>
    </row>
    <row r="30" spans="1:6" x14ac:dyDescent="0.2">
      <c r="A30" t="s">
        <v>111</v>
      </c>
    </row>
    <row r="34" spans="1:3" hidden="1" x14ac:dyDescent="0.2">
      <c r="A34" t="s">
        <v>107</v>
      </c>
      <c r="B34" t="s">
        <v>109</v>
      </c>
      <c r="C34" t="s">
        <v>110</v>
      </c>
    </row>
    <row r="35" spans="1:3" hidden="1" x14ac:dyDescent="0.2">
      <c r="A35" t="s">
        <v>108</v>
      </c>
      <c r="B35">
        <v>4</v>
      </c>
      <c r="C35" t="str">
        <f>IF(B35&lt;=5,"np",IF(B35&lt;6,"na",IF(B35&lt;8.5,"s",IF(B35&lt;9.5,"b",IF(B35&lt;=10,"mb")))))</f>
        <v>np</v>
      </c>
    </row>
    <row r="36" spans="1:3" hidden="1" x14ac:dyDescent="0.2">
      <c r="A36" t="s">
        <v>112</v>
      </c>
      <c r="B36">
        <v>5.5</v>
      </c>
      <c r="C36" t="str">
        <f t="shared" ref="C36:C39" si="2">IF(B36&lt;=5,"np",IF(B36&lt;6,"na",IF(B36&lt;8.5,"s",IF(B36&lt;9.5,"b",IF(B36&lt;=10,"mb")))))</f>
        <v>na</v>
      </c>
    </row>
    <row r="37" spans="1:3" hidden="1" x14ac:dyDescent="0.2">
      <c r="A37" t="s">
        <v>115</v>
      </c>
      <c r="B37">
        <v>6</v>
      </c>
      <c r="C37" t="str">
        <f t="shared" si="2"/>
        <v>s</v>
      </c>
    </row>
    <row r="38" spans="1:3" hidden="1" x14ac:dyDescent="0.2">
      <c r="A38" t="s">
        <v>113</v>
      </c>
      <c r="B38">
        <v>8.8000000000000007</v>
      </c>
      <c r="C38" t="str">
        <f t="shared" si="2"/>
        <v>b</v>
      </c>
    </row>
    <row r="39" spans="1:3" hidden="1" x14ac:dyDescent="0.2">
      <c r="A39" t="s">
        <v>114</v>
      </c>
      <c r="B39">
        <v>10</v>
      </c>
      <c r="C39" t="str">
        <f t="shared" si="2"/>
        <v>mb</v>
      </c>
    </row>
    <row r="41" spans="1:3" x14ac:dyDescent="0.2">
      <c r="A41" t="s">
        <v>107</v>
      </c>
      <c r="B41" t="s">
        <v>109</v>
      </c>
      <c r="C41" t="s">
        <v>110</v>
      </c>
    </row>
    <row r="42" spans="1:3" x14ac:dyDescent="0.2">
      <c r="A42" t="s">
        <v>108</v>
      </c>
      <c r="B42">
        <v>4</v>
      </c>
      <c r="C42" t="str">
        <f>IF(B42&lt;=5,$C$25,
IF(B42&lt;6,$C$26,
IF(B42&lt;8.5,$C$27,
IF(B42&lt;9.5,$C$28,
IF(B42&lt;=10,$C$29)))))</f>
        <v>np</v>
      </c>
    </row>
    <row r="43" spans="1:3" x14ac:dyDescent="0.2">
      <c r="A43" t="s">
        <v>112</v>
      </c>
      <c r="B43">
        <v>5.5</v>
      </c>
      <c r="C43" t="str">
        <f t="shared" ref="C43:C46" si="3">IF(B43&lt;=5,$C$25,
IF(B43&lt;6,$C$26,
IF(B43&lt;8.5,$C$27,
IF(B43&lt;9.5,$C$28,
IF(B43&lt;=10,$C$29)))))</f>
        <v>na</v>
      </c>
    </row>
    <row r="44" spans="1:3" x14ac:dyDescent="0.2">
      <c r="A44" t="s">
        <v>115</v>
      </c>
      <c r="B44">
        <v>6</v>
      </c>
      <c r="C44" t="str">
        <f t="shared" si="3"/>
        <v>s</v>
      </c>
    </row>
    <row r="45" spans="1:3" x14ac:dyDescent="0.2">
      <c r="A45" t="s">
        <v>113</v>
      </c>
      <c r="B45">
        <v>8.8000000000000007</v>
      </c>
      <c r="C45" t="str">
        <f t="shared" si="3"/>
        <v>b</v>
      </c>
    </row>
    <row r="46" spans="1:3" x14ac:dyDescent="0.2">
      <c r="A46" t="s">
        <v>114</v>
      </c>
      <c r="B46">
        <v>10</v>
      </c>
      <c r="C46" t="str">
        <f t="shared" si="3"/>
        <v>mb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5"/>
  <sheetViews>
    <sheetView topLeftCell="A34" workbookViewId="0">
      <selection activeCell="A4" sqref="A4:A29"/>
    </sheetView>
  </sheetViews>
  <sheetFormatPr baseColWidth="10" defaultRowHeight="15" x14ac:dyDescent="0.2"/>
  <sheetData>
    <row r="3" spans="1:7" x14ac:dyDescent="0.2">
      <c r="A3" t="s">
        <v>116</v>
      </c>
      <c r="B3" t="s">
        <v>119</v>
      </c>
      <c r="C3" t="s">
        <v>118</v>
      </c>
      <c r="D3" t="s">
        <v>117</v>
      </c>
      <c r="E3" t="s">
        <v>119</v>
      </c>
      <c r="F3" t="s">
        <v>118</v>
      </c>
      <c r="G3" t="s">
        <v>117</v>
      </c>
    </row>
    <row r="4" spans="1:7" x14ac:dyDescent="0.2">
      <c r="A4" t="s">
        <v>120</v>
      </c>
      <c r="B4" t="s">
        <v>123</v>
      </c>
      <c r="E4">
        <v>2500</v>
      </c>
    </row>
    <row r="5" spans="1:7" x14ac:dyDescent="0.2">
      <c r="A5" t="s">
        <v>120</v>
      </c>
      <c r="B5" t="s">
        <v>123</v>
      </c>
      <c r="E5">
        <v>2500</v>
      </c>
    </row>
    <row r="6" spans="1:7" x14ac:dyDescent="0.2">
      <c r="A6" t="s">
        <v>121</v>
      </c>
      <c r="C6" t="s">
        <v>123</v>
      </c>
      <c r="D6" t="s">
        <v>123</v>
      </c>
      <c r="F6">
        <v>500</v>
      </c>
      <c r="G6">
        <v>150</v>
      </c>
    </row>
    <row r="7" spans="1:7" x14ac:dyDescent="0.2">
      <c r="A7" t="s">
        <v>121</v>
      </c>
    </row>
    <row r="8" spans="1:7" x14ac:dyDescent="0.2">
      <c r="A8" t="s">
        <v>122</v>
      </c>
      <c r="B8" t="s">
        <v>123</v>
      </c>
      <c r="C8" t="s">
        <v>123</v>
      </c>
      <c r="D8" t="s">
        <v>123</v>
      </c>
      <c r="E8">
        <v>2500</v>
      </c>
      <c r="G8">
        <v>150</v>
      </c>
    </row>
    <row r="9" spans="1:7" x14ac:dyDescent="0.2">
      <c r="A9" t="s">
        <v>120</v>
      </c>
      <c r="B9" t="s">
        <v>123</v>
      </c>
      <c r="E9">
        <v>2500</v>
      </c>
    </row>
    <row r="10" spans="1:7" x14ac:dyDescent="0.2">
      <c r="A10" t="s">
        <v>120</v>
      </c>
      <c r="B10" t="s">
        <v>123</v>
      </c>
      <c r="E10">
        <v>2500</v>
      </c>
    </row>
    <row r="11" spans="1:7" x14ac:dyDescent="0.2">
      <c r="A11" t="s">
        <v>121</v>
      </c>
      <c r="C11" t="s">
        <v>123</v>
      </c>
      <c r="D11" t="s">
        <v>123</v>
      </c>
      <c r="F11">
        <v>500</v>
      </c>
      <c r="G11">
        <v>150</v>
      </c>
    </row>
    <row r="12" spans="1:7" x14ac:dyDescent="0.2">
      <c r="A12" t="s">
        <v>121</v>
      </c>
    </row>
    <row r="13" spans="1:7" x14ac:dyDescent="0.2">
      <c r="A13" t="s">
        <v>122</v>
      </c>
      <c r="B13" t="s">
        <v>123</v>
      </c>
      <c r="C13" t="s">
        <v>123</v>
      </c>
      <c r="D13" t="s">
        <v>123</v>
      </c>
      <c r="E13">
        <v>2500</v>
      </c>
      <c r="G13">
        <v>150</v>
      </c>
    </row>
    <row r="14" spans="1:7" x14ac:dyDescent="0.2">
      <c r="A14" t="s">
        <v>120</v>
      </c>
      <c r="B14" t="s">
        <v>123</v>
      </c>
      <c r="E14">
        <v>2500</v>
      </c>
    </row>
    <row r="15" spans="1:7" x14ac:dyDescent="0.2">
      <c r="A15" t="s">
        <v>120</v>
      </c>
      <c r="B15" t="s">
        <v>123</v>
      </c>
      <c r="E15">
        <v>2500</v>
      </c>
    </row>
    <row r="16" spans="1:7" x14ac:dyDescent="0.2">
      <c r="A16" t="s">
        <v>121</v>
      </c>
      <c r="C16" t="s">
        <v>123</v>
      </c>
      <c r="D16" t="s">
        <v>123</v>
      </c>
      <c r="F16">
        <v>500</v>
      </c>
      <c r="G16">
        <v>150</v>
      </c>
    </row>
    <row r="17" spans="1:7" x14ac:dyDescent="0.2">
      <c r="A17" t="s">
        <v>121</v>
      </c>
    </row>
    <row r="18" spans="1:7" x14ac:dyDescent="0.2">
      <c r="A18" t="s">
        <v>122</v>
      </c>
      <c r="B18" t="s">
        <v>123</v>
      </c>
      <c r="C18" t="s">
        <v>123</v>
      </c>
      <c r="D18" t="s">
        <v>123</v>
      </c>
      <c r="E18">
        <v>2500</v>
      </c>
      <c r="G18">
        <v>150</v>
      </c>
    </row>
    <row r="19" spans="1:7" x14ac:dyDescent="0.2">
      <c r="A19" t="s">
        <v>120</v>
      </c>
      <c r="B19" t="s">
        <v>123</v>
      </c>
      <c r="E19">
        <v>2500</v>
      </c>
    </row>
    <row r="20" spans="1:7" x14ac:dyDescent="0.2">
      <c r="A20" t="s">
        <v>120</v>
      </c>
      <c r="B20" t="s">
        <v>123</v>
      </c>
      <c r="E20">
        <v>2500</v>
      </c>
    </row>
    <row r="21" spans="1:7" x14ac:dyDescent="0.2">
      <c r="A21" t="s">
        <v>121</v>
      </c>
      <c r="C21" t="s">
        <v>123</v>
      </c>
      <c r="D21" t="s">
        <v>123</v>
      </c>
      <c r="F21">
        <v>500</v>
      </c>
      <c r="G21">
        <v>150</v>
      </c>
    </row>
    <row r="22" spans="1:7" x14ac:dyDescent="0.2">
      <c r="A22" t="s">
        <v>121</v>
      </c>
    </row>
    <row r="23" spans="1:7" x14ac:dyDescent="0.2">
      <c r="A23" t="s">
        <v>122</v>
      </c>
      <c r="B23" t="s">
        <v>123</v>
      </c>
      <c r="C23" t="s">
        <v>123</v>
      </c>
      <c r="D23" t="s">
        <v>123</v>
      </c>
      <c r="E23">
        <v>2500</v>
      </c>
      <c r="G23">
        <v>150</v>
      </c>
    </row>
    <row r="24" spans="1:7" x14ac:dyDescent="0.2">
      <c r="A24" t="s">
        <v>120</v>
      </c>
      <c r="B24" t="s">
        <v>123</v>
      </c>
      <c r="E24">
        <v>2500</v>
      </c>
    </row>
    <row r="25" spans="1:7" x14ac:dyDescent="0.2">
      <c r="A25" t="s">
        <v>120</v>
      </c>
      <c r="B25" t="s">
        <v>123</v>
      </c>
      <c r="E25">
        <v>2500</v>
      </c>
    </row>
    <row r="26" spans="1:7" x14ac:dyDescent="0.2">
      <c r="A26" t="s">
        <v>120</v>
      </c>
      <c r="B26" t="s">
        <v>123</v>
      </c>
      <c r="E26">
        <v>2500</v>
      </c>
    </row>
    <row r="27" spans="1:7" x14ac:dyDescent="0.2">
      <c r="A27" t="s">
        <v>120</v>
      </c>
      <c r="B27" t="s">
        <v>123</v>
      </c>
      <c r="E27">
        <v>2500</v>
      </c>
    </row>
    <row r="28" spans="1:7" x14ac:dyDescent="0.2">
      <c r="A28" t="s">
        <v>120</v>
      </c>
      <c r="B28" t="s">
        <v>123</v>
      </c>
      <c r="E28">
        <v>2500</v>
      </c>
    </row>
    <row r="29" spans="1:7" x14ac:dyDescent="0.2">
      <c r="A29" t="s">
        <v>120</v>
      </c>
      <c r="B29" t="s">
        <v>123</v>
      </c>
      <c r="E29">
        <v>2500</v>
      </c>
    </row>
    <row r="33" spans="1:1" x14ac:dyDescent="0.2">
      <c r="A33" t="s">
        <v>120</v>
      </c>
    </row>
    <row r="34" spans="1:1" x14ac:dyDescent="0.2">
      <c r="A34" t="s">
        <v>121</v>
      </c>
    </row>
    <row r="35" spans="1:1" x14ac:dyDescent="0.2">
      <c r="A35" t="s">
        <v>122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opLeftCell="A7" zoomScale="55" zoomScaleNormal="55" workbookViewId="0">
      <selection activeCell="A48" sqref="A48"/>
    </sheetView>
  </sheetViews>
  <sheetFormatPr baseColWidth="10" defaultRowHeight="15" x14ac:dyDescent="0.2"/>
  <cols>
    <col min="2" max="2" width="8.21875" bestFit="1" customWidth="1"/>
    <col min="3" max="3" width="2" bestFit="1" customWidth="1"/>
    <col min="5" max="5" width="16.88671875" customWidth="1"/>
    <col min="6" max="6" width="20.77734375" customWidth="1"/>
    <col min="14" max="14" width="11.77734375" bestFit="1" customWidth="1"/>
  </cols>
  <sheetData>
    <row r="1" spans="1:15" x14ac:dyDescent="0.2">
      <c r="A1" t="s">
        <v>137</v>
      </c>
      <c r="B1" t="s">
        <v>138</v>
      </c>
      <c r="D1" t="s">
        <v>139</v>
      </c>
      <c r="F1" s="29" t="s">
        <v>153</v>
      </c>
      <c r="G1" t="s">
        <v>140</v>
      </c>
      <c r="H1" t="s">
        <v>141</v>
      </c>
      <c r="I1" t="s">
        <v>0</v>
      </c>
    </row>
    <row r="2" spans="1:15" x14ac:dyDescent="0.2">
      <c r="A2" t="s">
        <v>120</v>
      </c>
      <c r="B2" t="s">
        <v>150</v>
      </c>
      <c r="C2" t="s">
        <v>154</v>
      </c>
      <c r="D2" s="30">
        <f>IF(B2="c",2500,IF(B2="g",500,IF(B2="l",150,0)))</f>
        <v>150</v>
      </c>
      <c r="E2" s="31">
        <f>IF(C2=$H$2,$I$2,IF(C2=$H$3,$I$3,IF(C2=$H$4,$I$4,0)))</f>
        <v>0</v>
      </c>
      <c r="F2" t="s">
        <v>145</v>
      </c>
      <c r="G2" t="s">
        <v>147</v>
      </c>
      <c r="H2" t="s">
        <v>148</v>
      </c>
      <c r="I2">
        <v>2500</v>
      </c>
    </row>
    <row r="3" spans="1:15" x14ac:dyDescent="0.2">
      <c r="A3" t="s">
        <v>120</v>
      </c>
      <c r="B3" t="s">
        <v>148</v>
      </c>
      <c r="C3" t="s">
        <v>151</v>
      </c>
      <c r="D3" s="30">
        <f t="shared" ref="D3:D27" si="0">IF(B3="c",2500,IF(B3="g",500,IF(B3="l",150,0)))</f>
        <v>2500</v>
      </c>
      <c r="E3" s="31">
        <f t="shared" ref="E3:E27" si="1">IF(C3=$H$2,$I$2,IF(C3=$H$3,$I$3,IF(C3=$H$4,$I$4,0)))</f>
        <v>0</v>
      </c>
      <c r="F3" t="s">
        <v>142</v>
      </c>
      <c r="G3" t="s">
        <v>118</v>
      </c>
      <c r="H3" t="s">
        <v>149</v>
      </c>
      <c r="I3">
        <v>500</v>
      </c>
    </row>
    <row r="4" spans="1:15" x14ac:dyDescent="0.2">
      <c r="A4" t="s">
        <v>121</v>
      </c>
      <c r="B4" t="s">
        <v>149</v>
      </c>
      <c r="C4" t="s">
        <v>152</v>
      </c>
      <c r="D4" s="30">
        <f t="shared" si="0"/>
        <v>500</v>
      </c>
      <c r="E4" s="31">
        <f t="shared" si="1"/>
        <v>0</v>
      </c>
      <c r="F4" t="s">
        <v>143</v>
      </c>
      <c r="G4" t="s">
        <v>146</v>
      </c>
      <c r="H4" t="s">
        <v>150</v>
      </c>
      <c r="I4">
        <v>150</v>
      </c>
    </row>
    <row r="5" spans="1:15" x14ac:dyDescent="0.2">
      <c r="A5" t="s">
        <v>121</v>
      </c>
      <c r="B5" t="s">
        <v>150</v>
      </c>
      <c r="C5" t="s">
        <v>154</v>
      </c>
      <c r="D5" s="30">
        <f t="shared" si="0"/>
        <v>150</v>
      </c>
      <c r="E5" s="31">
        <f t="shared" si="1"/>
        <v>0</v>
      </c>
      <c r="F5" t="s">
        <v>144</v>
      </c>
      <c r="M5" t="s">
        <v>162</v>
      </c>
      <c r="N5" t="s">
        <v>163</v>
      </c>
      <c r="O5" t="s">
        <v>23</v>
      </c>
    </row>
    <row r="6" spans="1:15" x14ac:dyDescent="0.2">
      <c r="A6" t="s">
        <v>122</v>
      </c>
      <c r="B6" t="s">
        <v>150</v>
      </c>
      <c r="C6" t="s">
        <v>154</v>
      </c>
      <c r="D6" s="30">
        <f t="shared" si="0"/>
        <v>150</v>
      </c>
      <c r="E6" s="31">
        <f t="shared" si="1"/>
        <v>0</v>
      </c>
      <c r="M6">
        <v>55</v>
      </c>
      <c r="N6">
        <v>2</v>
      </c>
      <c r="O6">
        <f>M6-N6</f>
        <v>53</v>
      </c>
    </row>
    <row r="7" spans="1:15" x14ac:dyDescent="0.2">
      <c r="A7" t="s">
        <v>120</v>
      </c>
      <c r="B7" t="s">
        <v>150</v>
      </c>
      <c r="C7" t="s">
        <v>154</v>
      </c>
      <c r="D7" s="30">
        <f t="shared" si="0"/>
        <v>150</v>
      </c>
      <c r="E7" s="31">
        <f t="shared" si="1"/>
        <v>0</v>
      </c>
      <c r="M7">
        <v>5</v>
      </c>
      <c r="N7">
        <v>3</v>
      </c>
      <c r="O7">
        <v>4</v>
      </c>
    </row>
    <row r="8" spans="1:15" x14ac:dyDescent="0.2">
      <c r="A8" t="s">
        <v>120</v>
      </c>
      <c r="B8" t="s">
        <v>150</v>
      </c>
      <c r="C8" t="s">
        <v>154</v>
      </c>
      <c r="D8" s="30">
        <f t="shared" si="0"/>
        <v>150</v>
      </c>
      <c r="E8" s="31">
        <f t="shared" si="1"/>
        <v>0</v>
      </c>
      <c r="M8">
        <v>5</v>
      </c>
      <c r="N8">
        <v>4</v>
      </c>
      <c r="O8">
        <v>5</v>
      </c>
    </row>
    <row r="9" spans="1:15" x14ac:dyDescent="0.2">
      <c r="A9" t="s">
        <v>121</v>
      </c>
      <c r="B9" t="s">
        <v>149</v>
      </c>
      <c r="C9" t="s">
        <v>152</v>
      </c>
      <c r="D9" s="30">
        <f t="shared" si="0"/>
        <v>500</v>
      </c>
      <c r="E9" s="31">
        <f t="shared" si="1"/>
        <v>0</v>
      </c>
      <c r="M9">
        <v>5</v>
      </c>
      <c r="N9">
        <v>5</v>
      </c>
      <c r="O9">
        <v>0</v>
      </c>
    </row>
    <row r="10" spans="1:15" x14ac:dyDescent="0.2">
      <c r="A10" t="s">
        <v>121</v>
      </c>
      <c r="B10" t="s">
        <v>149</v>
      </c>
      <c r="C10" t="s">
        <v>152</v>
      </c>
      <c r="D10" s="30">
        <f t="shared" si="0"/>
        <v>500</v>
      </c>
      <c r="E10" s="31">
        <f t="shared" si="1"/>
        <v>0</v>
      </c>
      <c r="M10">
        <v>5</v>
      </c>
      <c r="N10">
        <v>6</v>
      </c>
      <c r="O10">
        <f t="shared" ref="O10" si="2">M10-N10</f>
        <v>-1</v>
      </c>
    </row>
    <row r="11" spans="1:15" x14ac:dyDescent="0.2">
      <c r="A11" t="s">
        <v>122</v>
      </c>
      <c r="B11" t="s">
        <v>149</v>
      </c>
      <c r="C11" t="s">
        <v>152</v>
      </c>
      <c r="D11" s="30">
        <f t="shared" si="0"/>
        <v>500</v>
      </c>
      <c r="E11" s="31">
        <f t="shared" si="1"/>
        <v>0</v>
      </c>
    </row>
    <row r="12" spans="1:15" x14ac:dyDescent="0.2">
      <c r="A12" t="s">
        <v>120</v>
      </c>
      <c r="B12" t="s">
        <v>149</v>
      </c>
      <c r="C12" t="s">
        <v>152</v>
      </c>
      <c r="D12" s="30">
        <f t="shared" si="0"/>
        <v>500</v>
      </c>
      <c r="E12" s="31">
        <f t="shared" si="1"/>
        <v>0</v>
      </c>
      <c r="M12">
        <f>SUM(ingreso)</f>
        <v>75</v>
      </c>
      <c r="N12">
        <f>SUM(egreso)</f>
        <v>20</v>
      </c>
      <c r="O12">
        <f>SUM(O6:O10)</f>
        <v>61</v>
      </c>
    </row>
    <row r="13" spans="1:15" x14ac:dyDescent="0.2">
      <c r="A13" t="s">
        <v>120</v>
      </c>
      <c r="B13" t="s">
        <v>148</v>
      </c>
      <c r="C13" t="s">
        <v>151</v>
      </c>
      <c r="D13" s="30">
        <f t="shared" si="0"/>
        <v>2500</v>
      </c>
      <c r="E13" s="31">
        <f t="shared" si="1"/>
        <v>0</v>
      </c>
    </row>
    <row r="14" spans="1:15" x14ac:dyDescent="0.2">
      <c r="A14" t="s">
        <v>121</v>
      </c>
      <c r="B14" t="s">
        <v>148</v>
      </c>
      <c r="C14" t="s">
        <v>151</v>
      </c>
      <c r="D14" s="30">
        <f t="shared" si="0"/>
        <v>2500</v>
      </c>
      <c r="E14" s="31">
        <f t="shared" si="1"/>
        <v>0</v>
      </c>
      <c r="N14" t="e">
        <f>SUM(ingresos)-SUM(egreso)</f>
        <v>#NAME?</v>
      </c>
    </row>
    <row r="15" spans="1:15" x14ac:dyDescent="0.2">
      <c r="A15" t="s">
        <v>121</v>
      </c>
      <c r="B15" t="s">
        <v>149</v>
      </c>
      <c r="C15" t="s">
        <v>152</v>
      </c>
      <c r="D15" s="30">
        <f t="shared" si="0"/>
        <v>500</v>
      </c>
      <c r="E15" s="31">
        <f t="shared" si="1"/>
        <v>0</v>
      </c>
    </row>
    <row r="16" spans="1:15" x14ac:dyDescent="0.2">
      <c r="A16" t="s">
        <v>122</v>
      </c>
      <c r="B16" t="s">
        <v>148</v>
      </c>
      <c r="C16" t="s">
        <v>151</v>
      </c>
      <c r="D16" s="30">
        <f t="shared" si="0"/>
        <v>2500</v>
      </c>
      <c r="E16" s="31">
        <f t="shared" si="1"/>
        <v>0</v>
      </c>
    </row>
    <row r="17" spans="1:6" x14ac:dyDescent="0.2">
      <c r="A17" t="s">
        <v>120</v>
      </c>
      <c r="B17" t="s">
        <v>148</v>
      </c>
      <c r="C17" t="s">
        <v>151</v>
      </c>
      <c r="D17" s="30">
        <f t="shared" si="0"/>
        <v>2500</v>
      </c>
      <c r="E17" s="31">
        <f t="shared" si="1"/>
        <v>0</v>
      </c>
    </row>
    <row r="18" spans="1:6" x14ac:dyDescent="0.2">
      <c r="A18" t="s">
        <v>120</v>
      </c>
      <c r="B18" t="s">
        <v>149</v>
      </c>
      <c r="C18" t="s">
        <v>152</v>
      </c>
      <c r="D18" s="30">
        <f t="shared" si="0"/>
        <v>500</v>
      </c>
      <c r="E18" s="31">
        <f t="shared" si="1"/>
        <v>0</v>
      </c>
    </row>
    <row r="19" spans="1:6" x14ac:dyDescent="0.2">
      <c r="A19" t="s">
        <v>121</v>
      </c>
      <c r="B19" t="s">
        <v>149</v>
      </c>
      <c r="C19" t="s">
        <v>152</v>
      </c>
      <c r="D19" s="30">
        <f t="shared" si="0"/>
        <v>500</v>
      </c>
      <c r="E19" s="31">
        <f t="shared" si="1"/>
        <v>0</v>
      </c>
    </row>
    <row r="20" spans="1:6" x14ac:dyDescent="0.2">
      <c r="A20" t="s">
        <v>121</v>
      </c>
      <c r="B20" t="s">
        <v>148</v>
      </c>
      <c r="C20" t="s">
        <v>151</v>
      </c>
      <c r="D20" s="30">
        <f t="shared" si="0"/>
        <v>2500</v>
      </c>
      <c r="E20" s="31">
        <f t="shared" si="1"/>
        <v>0</v>
      </c>
    </row>
    <row r="21" spans="1:6" x14ac:dyDescent="0.2">
      <c r="A21" t="s">
        <v>122</v>
      </c>
      <c r="B21" t="s">
        <v>150</v>
      </c>
      <c r="C21" t="s">
        <v>154</v>
      </c>
      <c r="D21" s="30">
        <f t="shared" si="0"/>
        <v>150</v>
      </c>
      <c r="E21" s="31">
        <f t="shared" si="1"/>
        <v>0</v>
      </c>
    </row>
    <row r="22" spans="1:6" x14ac:dyDescent="0.2">
      <c r="A22" t="s">
        <v>120</v>
      </c>
      <c r="B22" t="s">
        <v>150</v>
      </c>
      <c r="C22" t="s">
        <v>154</v>
      </c>
      <c r="D22" s="30">
        <f t="shared" si="0"/>
        <v>150</v>
      </c>
      <c r="E22" s="31">
        <f t="shared" si="1"/>
        <v>0</v>
      </c>
    </row>
    <row r="23" spans="1:6" x14ac:dyDescent="0.2">
      <c r="A23" t="s">
        <v>120</v>
      </c>
      <c r="B23" t="s">
        <v>148</v>
      </c>
      <c r="C23" t="s">
        <v>151</v>
      </c>
      <c r="D23" s="30">
        <f t="shared" si="0"/>
        <v>2500</v>
      </c>
      <c r="E23" s="31">
        <f t="shared" si="1"/>
        <v>0</v>
      </c>
    </row>
    <row r="24" spans="1:6" x14ac:dyDescent="0.2">
      <c r="A24" t="s">
        <v>120</v>
      </c>
      <c r="B24" t="s">
        <v>149</v>
      </c>
      <c r="C24" t="s">
        <v>152</v>
      </c>
      <c r="D24" s="30">
        <f t="shared" si="0"/>
        <v>500</v>
      </c>
      <c r="E24" s="31">
        <f t="shared" si="1"/>
        <v>0</v>
      </c>
    </row>
    <row r="25" spans="1:6" x14ac:dyDescent="0.2">
      <c r="A25" t="s">
        <v>120</v>
      </c>
      <c r="B25" t="s">
        <v>148</v>
      </c>
      <c r="C25" t="s">
        <v>151</v>
      </c>
      <c r="D25" s="30">
        <f t="shared" si="0"/>
        <v>2500</v>
      </c>
      <c r="E25" s="31">
        <f t="shared" si="1"/>
        <v>0</v>
      </c>
    </row>
    <row r="26" spans="1:6" x14ac:dyDescent="0.2">
      <c r="A26" t="s">
        <v>120</v>
      </c>
      <c r="B26" t="s">
        <v>148</v>
      </c>
      <c r="C26" t="s">
        <v>151</v>
      </c>
      <c r="D26" s="30">
        <f t="shared" si="0"/>
        <v>2500</v>
      </c>
      <c r="E26" s="31">
        <f t="shared" si="1"/>
        <v>0</v>
      </c>
    </row>
    <row r="27" spans="1:6" x14ac:dyDescent="0.2">
      <c r="A27" t="s">
        <v>120</v>
      </c>
      <c r="B27" t="s">
        <v>148</v>
      </c>
      <c r="C27" t="s">
        <v>151</v>
      </c>
      <c r="D27" s="30">
        <f t="shared" si="0"/>
        <v>2500</v>
      </c>
      <c r="E27" s="31">
        <f t="shared" si="1"/>
        <v>0</v>
      </c>
    </row>
    <row r="31" spans="1:6" x14ac:dyDescent="0.2">
      <c r="A31" t="s">
        <v>155</v>
      </c>
      <c r="B31">
        <f>COUNTIF(B2:B27,"c")</f>
        <v>10</v>
      </c>
      <c r="C31">
        <v>0</v>
      </c>
      <c r="D31">
        <f>SUMIF(B2:B27,"c",D2:D27)</f>
        <v>25000</v>
      </c>
      <c r="E31">
        <f>SUMIF(Producto,H2,precio)</f>
        <v>25000</v>
      </c>
      <c r="F31">
        <f>SUMIF($B$2:$B$27,H2,$D$2:$D$27)</f>
        <v>25000</v>
      </c>
    </row>
    <row r="32" spans="1:6" x14ac:dyDescent="0.2">
      <c r="A32" t="s">
        <v>156</v>
      </c>
      <c r="B32">
        <f>COUNTIF(B2:B27,"g")</f>
        <v>9</v>
      </c>
      <c r="C32">
        <v>0</v>
      </c>
      <c r="D32">
        <f>SUMIF(B2:B27,"c",D2:D27)</f>
        <v>25000</v>
      </c>
      <c r="E32">
        <f>SUMIF(Producto,H3,precio)</f>
        <v>4500</v>
      </c>
      <c r="F32">
        <f t="shared" ref="F32:F33" si="3">SUMIF($B$2:$B$27,H3,$D$2:$D$27)</f>
        <v>4500</v>
      </c>
    </row>
    <row r="33" spans="1:6" x14ac:dyDescent="0.2">
      <c r="A33" t="s">
        <v>157</v>
      </c>
      <c r="B33">
        <f>COUNTIF(B2:B27,"l")</f>
        <v>7</v>
      </c>
      <c r="C33">
        <v>0</v>
      </c>
      <c r="D33">
        <f>SUMIF(B2:B27,"c",D2:D27)</f>
        <v>25000</v>
      </c>
      <c r="E33">
        <f>SUMIF(Producto,H4,precio)</f>
        <v>1050</v>
      </c>
      <c r="F33">
        <f t="shared" si="3"/>
        <v>1050</v>
      </c>
    </row>
    <row r="46" spans="1:6" x14ac:dyDescent="0.2">
      <c r="A46" t="s">
        <v>158</v>
      </c>
      <c r="D46" t="s">
        <v>159</v>
      </c>
    </row>
    <row r="48" spans="1:6" x14ac:dyDescent="0.2">
      <c r="A48" t="s">
        <v>160</v>
      </c>
      <c r="D48" t="s">
        <v>161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I3" sqref="I3"/>
    </sheetView>
  </sheetViews>
  <sheetFormatPr baseColWidth="10" defaultRowHeight="15" x14ac:dyDescent="0.2"/>
  <cols>
    <col min="2" max="2" width="7.77734375" customWidth="1"/>
    <col min="3" max="3" width="6.33203125" customWidth="1"/>
    <col min="4" max="4" width="8.109375" customWidth="1"/>
    <col min="5" max="5" width="5" customWidth="1"/>
    <col min="9" max="9" width="39.21875" customWidth="1"/>
  </cols>
  <sheetData>
    <row r="1" spans="1:9" ht="78" customHeight="1" x14ac:dyDescent="0.2">
      <c r="A1" s="19" t="s">
        <v>172</v>
      </c>
      <c r="B1" s="19" t="s">
        <v>164</v>
      </c>
      <c r="C1" s="19" t="s">
        <v>139</v>
      </c>
      <c r="D1" s="19" t="s">
        <v>165</v>
      </c>
      <c r="E1" s="19" t="s">
        <v>25</v>
      </c>
      <c r="F1" s="19" t="s">
        <v>166</v>
      </c>
      <c r="G1" s="19" t="s">
        <v>167</v>
      </c>
      <c r="H1" s="19"/>
      <c r="I1" s="35" t="s">
        <v>173</v>
      </c>
    </row>
    <row r="2" spans="1:9" x14ac:dyDescent="0.2">
      <c r="A2" s="19">
        <v>1</v>
      </c>
      <c r="B2" s="19" t="s">
        <v>168</v>
      </c>
      <c r="C2" s="19">
        <v>2500</v>
      </c>
      <c r="D2" s="19">
        <v>2</v>
      </c>
      <c r="E2" s="19">
        <f>C2*D2</f>
        <v>5000</v>
      </c>
      <c r="F2" s="36">
        <v>44440</v>
      </c>
      <c r="G2" s="36">
        <f>F2+30</f>
        <v>44470</v>
      </c>
      <c r="H2" s="37">
        <f ca="1">G2-TODAY()</f>
        <v>7</v>
      </c>
      <c r="I2" s="38" t="str">
        <f ca="1">IF(H2="","",IF(H2&lt;=0,"buscar y cobrar",
IF(H2&lt;=5,"peligro",
IF(H2&lt;=10,"cuidado",
IF(H2&lt;=20,"Bueno",
IF(H2&lt;=30,"Excelente",
IF(H2&gt;30,"vencido")))))))</f>
        <v>cuidado</v>
      </c>
    </row>
    <row r="3" spans="1:9" x14ac:dyDescent="0.2">
      <c r="A3" s="19">
        <v>2</v>
      </c>
      <c r="B3" s="19"/>
      <c r="C3" s="19"/>
      <c r="D3" s="19"/>
      <c r="E3" s="19"/>
      <c r="F3" s="39">
        <v>44409</v>
      </c>
      <c r="G3" s="36">
        <f t="shared" ref="G3:G4" si="0">F3+30</f>
        <v>44439</v>
      </c>
      <c r="H3" s="37">
        <f t="shared" ref="H3:H4" ca="1" si="1">G3-TODAY()</f>
        <v>-24</v>
      </c>
      <c r="I3" s="38" t="str">
        <f t="shared" ref="I3:I4" ca="1" si="2">IF(H3="","",IF(H3&lt;=0,"buscar y cobrar",
IF(H3&lt;=5,"peligro",
IF(H3&lt;=10,"cuidado",
IF(H3&lt;=20,"Bueno",
IF(H3&lt;=30,"Excelente",
IF(H3&gt;30,"vencido")))))))</f>
        <v>buscar y cobrar</v>
      </c>
    </row>
    <row r="4" spans="1:9" x14ac:dyDescent="0.2">
      <c r="A4" s="19">
        <v>3</v>
      </c>
      <c r="B4" s="19"/>
      <c r="C4" s="19"/>
      <c r="D4" s="19"/>
      <c r="E4" s="19"/>
      <c r="F4" s="39">
        <v>44459</v>
      </c>
      <c r="G4" s="36">
        <f t="shared" si="0"/>
        <v>44489</v>
      </c>
      <c r="H4" s="37">
        <f t="shared" ca="1" si="1"/>
        <v>26</v>
      </c>
      <c r="I4" s="38" t="str">
        <f t="shared" ca="1" si="2"/>
        <v>Excelente</v>
      </c>
    </row>
    <row r="5" spans="1:9" x14ac:dyDescent="0.2">
      <c r="A5" s="19">
        <v>4</v>
      </c>
      <c r="B5" s="19"/>
      <c r="C5" s="19"/>
      <c r="D5" s="19"/>
      <c r="E5" s="19"/>
      <c r="F5" s="19">
        <v>0</v>
      </c>
      <c r="G5" s="36"/>
      <c r="H5" s="37">
        <v>0</v>
      </c>
      <c r="I5" s="40"/>
    </row>
    <row r="6" spans="1:9" x14ac:dyDescent="0.2">
      <c r="A6" s="19">
        <v>5</v>
      </c>
      <c r="B6" s="19"/>
      <c r="C6" s="19"/>
      <c r="D6" s="19"/>
      <c r="E6" s="19"/>
      <c r="F6" s="19">
        <v>0</v>
      </c>
      <c r="G6" s="36"/>
      <c r="H6" s="37"/>
      <c r="I6" s="19"/>
    </row>
    <row r="10" spans="1:9" x14ac:dyDescent="0.2">
      <c r="A10" s="19" t="s">
        <v>86</v>
      </c>
    </row>
    <row r="11" spans="1:9" x14ac:dyDescent="0.2">
      <c r="A11" s="19" t="s">
        <v>86</v>
      </c>
      <c r="D11" s="41" t="s">
        <v>86</v>
      </c>
    </row>
    <row r="12" spans="1:9" x14ac:dyDescent="0.2">
      <c r="A12" s="19" t="s">
        <v>85</v>
      </c>
      <c r="D12" s="42" t="s">
        <v>85</v>
      </c>
    </row>
    <row r="13" spans="1:9" x14ac:dyDescent="0.2">
      <c r="A13" s="19" t="s">
        <v>85</v>
      </c>
    </row>
    <row r="14" spans="1:9" x14ac:dyDescent="0.2">
      <c r="A14" s="19" t="s">
        <v>86</v>
      </c>
    </row>
    <row r="15" spans="1:9" x14ac:dyDescent="0.2">
      <c r="A15" s="19" t="s">
        <v>85</v>
      </c>
    </row>
    <row r="16" spans="1:9" x14ac:dyDescent="0.2">
      <c r="A16" s="19"/>
    </row>
    <row r="17" spans="1:1" x14ac:dyDescent="0.2">
      <c r="A17" s="19" t="s">
        <v>85</v>
      </c>
    </row>
    <row r="18" spans="1:1" x14ac:dyDescent="0.2">
      <c r="A18" s="19" t="s">
        <v>86</v>
      </c>
    </row>
    <row r="19" spans="1:1" x14ac:dyDescent="0.2">
      <c r="A19" s="19" t="s">
        <v>85</v>
      </c>
    </row>
    <row r="20" spans="1:1" x14ac:dyDescent="0.2">
      <c r="A20" s="19"/>
    </row>
  </sheetData>
  <conditionalFormatting sqref="A10:A20">
    <cfRule type="containsText" dxfId="8" priority="7" operator="containsText" text="m">
      <formula>NOT(ISERROR(SEARCH("m",A10)))</formula>
    </cfRule>
    <cfRule type="containsText" dxfId="7" priority="8" operator="containsText" text="f">
      <formula>NOT(ISERROR(SEARCH("f",A10)))</formula>
    </cfRule>
  </conditionalFormatting>
  <conditionalFormatting sqref="I2:I6">
    <cfRule type="containsText" dxfId="6" priority="1" operator="containsText" text="Buscar y cobrar">
      <formula>NOT(ISERROR(SEARCH("Buscar y cobrar",I2)))</formula>
    </cfRule>
    <cfRule type="containsText" dxfId="5" priority="3" operator="containsText" text="peligro">
      <formula>NOT(ISERROR(SEARCH("peligro",I2)))</formula>
    </cfRule>
    <cfRule type="containsText" dxfId="4" priority="4" operator="containsText" text="cuidado">
      <formula>NOT(ISERROR(SEARCH("cuidado",I2)))</formula>
    </cfRule>
    <cfRule type="containsText" dxfId="3" priority="5" operator="containsText" text="bueno">
      <formula>NOT(ISERROR(SEARCH("bueno",I2)))</formula>
    </cfRule>
    <cfRule type="containsText" dxfId="2" priority="6" operator="containsText" text="excelente">
      <formula>NOT(ISERROR(SEARCH("excelente",I2)))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3"/>
  <sheetViews>
    <sheetView workbookViewId="0">
      <selection activeCell="E7" sqref="E7"/>
    </sheetView>
  </sheetViews>
  <sheetFormatPr baseColWidth="10" defaultRowHeight="15" x14ac:dyDescent="0.2"/>
  <cols>
    <col min="3" max="3" width="11.77734375" bestFit="1" customWidth="1"/>
  </cols>
  <sheetData>
    <row r="2" spans="1:5" x14ac:dyDescent="0.2">
      <c r="A2" s="32">
        <v>1</v>
      </c>
      <c r="E2" s="33">
        <v>1</v>
      </c>
    </row>
    <row r="3" spans="1:5" x14ac:dyDescent="0.2">
      <c r="A3" s="32">
        <v>31</v>
      </c>
      <c r="E3" s="33">
        <v>31</v>
      </c>
    </row>
    <row r="4" spans="1:5" x14ac:dyDescent="0.2">
      <c r="A4" s="32">
        <v>32</v>
      </c>
      <c r="E4" s="33">
        <v>32</v>
      </c>
    </row>
    <row r="5" spans="1:5" x14ac:dyDescent="0.2">
      <c r="A5" s="32">
        <v>366</v>
      </c>
      <c r="E5" s="33">
        <v>366</v>
      </c>
    </row>
    <row r="6" spans="1:5" x14ac:dyDescent="0.2">
      <c r="A6" s="32">
        <v>367</v>
      </c>
      <c r="E6" s="33">
        <v>367</v>
      </c>
    </row>
    <row r="7" spans="1:5" x14ac:dyDescent="0.2">
      <c r="D7" s="33">
        <v>44440</v>
      </c>
      <c r="E7" s="33">
        <v>44462</v>
      </c>
    </row>
    <row r="8" spans="1:5" x14ac:dyDescent="0.2">
      <c r="D8" s="32">
        <v>44440</v>
      </c>
      <c r="E8" s="32">
        <v>44462</v>
      </c>
    </row>
    <row r="9" spans="1:5" x14ac:dyDescent="0.2">
      <c r="A9" s="32">
        <v>39942</v>
      </c>
      <c r="B9" s="32">
        <v>44462</v>
      </c>
      <c r="E9">
        <f>E7-D7</f>
        <v>22</v>
      </c>
    </row>
    <row r="11" spans="1:5" x14ac:dyDescent="0.2">
      <c r="A11" s="33">
        <v>39942</v>
      </c>
      <c r="B11" s="33">
        <v>44462</v>
      </c>
    </row>
    <row r="12" spans="1:5" x14ac:dyDescent="0.2">
      <c r="D12" t="s">
        <v>169</v>
      </c>
      <c r="E12" t="s">
        <v>170</v>
      </c>
    </row>
    <row r="13" spans="1:5" x14ac:dyDescent="0.2">
      <c r="D13" s="32">
        <v>36557</v>
      </c>
      <c r="E13" s="32">
        <v>44462</v>
      </c>
    </row>
    <row r="15" spans="1:5" x14ac:dyDescent="0.2">
      <c r="B15" s="34">
        <f>(B9-A9)/365</f>
        <v>12.383561643835616</v>
      </c>
    </row>
    <row r="21" spans="3:3" x14ac:dyDescent="0.2">
      <c r="C21" t="s">
        <v>171</v>
      </c>
    </row>
    <row r="23" spans="3:3" x14ac:dyDescent="0.2">
      <c r="C23" s="32">
        <f ca="1">TODAY()</f>
        <v>44463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zoomScale="90" zoomScaleNormal="90" workbookViewId="0">
      <selection activeCell="C26" sqref="C26"/>
    </sheetView>
  </sheetViews>
  <sheetFormatPr baseColWidth="10" defaultRowHeight="15" x14ac:dyDescent="0.2"/>
  <cols>
    <col min="3" max="4" width="11.77734375" bestFit="1" customWidth="1"/>
    <col min="6" max="6" width="15.21875" customWidth="1"/>
  </cols>
  <sheetData>
    <row r="1" spans="1:4" x14ac:dyDescent="0.2">
      <c r="A1" s="32">
        <v>26649</v>
      </c>
    </row>
    <row r="5" spans="1:4" x14ac:dyDescent="0.2">
      <c r="B5" s="32">
        <f>$A$1</f>
        <v>26649</v>
      </c>
      <c r="D5" t="str">
        <f>TEXT($A$1,"aaaa")</f>
        <v>1972</v>
      </c>
    </row>
    <row r="6" spans="1:4" x14ac:dyDescent="0.2">
      <c r="B6" s="32">
        <f t="shared" ref="B6:B15" si="0">$A$1</f>
        <v>26649</v>
      </c>
      <c r="D6" t="str">
        <f>TEXT($A$1,"aa")</f>
        <v>72</v>
      </c>
    </row>
    <row r="7" spans="1:4" x14ac:dyDescent="0.2">
      <c r="B7" s="32">
        <f t="shared" si="0"/>
        <v>26649</v>
      </c>
      <c r="D7" t="str">
        <f>TEXT($A$1,"mmmm")</f>
        <v>diciembre</v>
      </c>
    </row>
    <row r="8" spans="1:4" x14ac:dyDescent="0.2">
      <c r="B8" s="32">
        <f t="shared" si="0"/>
        <v>26649</v>
      </c>
      <c r="D8" t="str">
        <f>TEXT($A$1,"mmm")</f>
        <v>dic</v>
      </c>
    </row>
    <row r="9" spans="1:4" x14ac:dyDescent="0.2">
      <c r="B9" s="32">
        <f t="shared" si="0"/>
        <v>26649</v>
      </c>
      <c r="D9" t="str">
        <f>TEXT($A$1,"mm")</f>
        <v>12</v>
      </c>
    </row>
    <row r="10" spans="1:4" x14ac:dyDescent="0.2">
      <c r="B10" s="32">
        <f t="shared" si="0"/>
        <v>26649</v>
      </c>
      <c r="D10" t="str">
        <f>TEXT($A$1,"m")</f>
        <v>12</v>
      </c>
    </row>
    <row r="11" spans="1:4" x14ac:dyDescent="0.2">
      <c r="B11" s="32">
        <f t="shared" si="0"/>
        <v>26649</v>
      </c>
      <c r="D11" t="str">
        <f>TEXT($A$1,"dddd")</f>
        <v>sábado</v>
      </c>
    </row>
    <row r="12" spans="1:4" x14ac:dyDescent="0.2">
      <c r="B12" s="32">
        <f t="shared" si="0"/>
        <v>26649</v>
      </c>
      <c r="D12" t="str">
        <f>TEXT($A$1,"ddd")</f>
        <v>sáb</v>
      </c>
    </row>
    <row r="13" spans="1:4" x14ac:dyDescent="0.2">
      <c r="B13" s="32">
        <f t="shared" si="0"/>
        <v>26649</v>
      </c>
      <c r="D13" t="str">
        <f>TEXT($A$1,"dd")</f>
        <v>16</v>
      </c>
    </row>
    <row r="14" spans="1:4" x14ac:dyDescent="0.2">
      <c r="B14" s="32">
        <f t="shared" si="0"/>
        <v>26649</v>
      </c>
      <c r="D14" t="str">
        <f>TEXT($A$1,"d")</f>
        <v>16</v>
      </c>
    </row>
    <row r="15" spans="1:4" x14ac:dyDescent="0.2">
      <c r="B15" s="32">
        <f t="shared" si="0"/>
        <v>26649</v>
      </c>
      <c r="D15" t="str">
        <f t="shared" ref="D15" si="1">TEXT($A$1,"aaaa")</f>
        <v>1972</v>
      </c>
    </row>
    <row r="19" spans="1:9" x14ac:dyDescent="0.2">
      <c r="A19" s="19" t="s">
        <v>188</v>
      </c>
      <c r="B19" s="19" t="s">
        <v>189</v>
      </c>
      <c r="C19" s="19" t="s">
        <v>190</v>
      </c>
      <c r="D19" s="19" t="s">
        <v>191</v>
      </c>
      <c r="E19" s="36" t="s">
        <v>192</v>
      </c>
    </row>
    <row r="20" spans="1:9" x14ac:dyDescent="0.2">
      <c r="A20" s="19" t="s">
        <v>174</v>
      </c>
      <c r="B20" s="19" t="s">
        <v>175</v>
      </c>
      <c r="C20" s="19" t="s">
        <v>176</v>
      </c>
      <c r="D20" s="36">
        <v>26649</v>
      </c>
      <c r="E20" s="19" t="s">
        <v>86</v>
      </c>
    </row>
    <row r="21" spans="1:9" x14ac:dyDescent="0.2">
      <c r="A21" t="str">
        <f>PROPER(A20)</f>
        <v>Lourdes</v>
      </c>
      <c r="B21" t="str">
        <f t="shared" ref="B21:C21" si="2">PROPER(B20)</f>
        <v xml:space="preserve">Aguilar </v>
      </c>
      <c r="C21" t="str">
        <f t="shared" si="2"/>
        <v>Sánchez</v>
      </c>
      <c r="D21" t="str">
        <f>TEXT($D$20,"dd")</f>
        <v>16</v>
      </c>
      <c r="E21" t="str">
        <f>TEXT($D$20,"mmmm")</f>
        <v>diciembre</v>
      </c>
      <c r="F21" t="str">
        <f>TEXT($D$20,"aaaa")</f>
        <v>1972</v>
      </c>
    </row>
    <row r="23" spans="1:9" x14ac:dyDescent="0.2">
      <c r="A23" t="s">
        <v>177</v>
      </c>
    </row>
    <row r="24" spans="1:9" x14ac:dyDescent="0.2">
      <c r="A24" t="str">
        <f>CONCATENATE(A21&amp;" "&amp;B21&amp;" "&amp;C21&amp;" " &amp;D21&amp;" "&amp;E21&amp;" "&amp;F21)</f>
        <v>Lourdes Aguilar  Sánchez 16 diciembre 1972</v>
      </c>
    </row>
    <row r="25" spans="1:9" ht="15.75" x14ac:dyDescent="0.25">
      <c r="A25" t="str">
        <f>IF(E20="f","La sra. "&amp;A20&amp;" "&amp;B20&amp;" "&amp;C20&amp;" "&amp;"nacio el "&amp;(TEXT($D$20,"dddd dd"))&amp;" "&amp;"de "&amp;(TEXT($D$20,"mmmm"))&amp;", "&amp;"siendo el año "&amp;"de "&amp;(TEXT($D$20,"aaaa")),IF(E20="f","La Señora "&amp;A20&amp;" "&amp;B20&amp;" "&amp;C20&amp;" "&amp;"nacio el "&amp;(TEXT($D$20,"dddd dd"))&amp;" "&amp;"de "&amp;(TEXT($D$20,"mmmm"))&amp;", "&amp;"siendo el año "&amp;"de "&amp;(TEXT($D$20,"aaaa"))," "))</f>
        <v>La sra. lourdes aguilar  sánchez nacio el sábado 16 de diciembre, siendo el año de 1972</v>
      </c>
      <c r="G25" s="53" t="s">
        <v>187</v>
      </c>
    </row>
    <row r="26" spans="1:9" ht="15.75" x14ac:dyDescent="0.25">
      <c r="A26" s="59" t="str">
        <f>IF(E20="m","El Sr. ",IF(E20="f","La Srita. "))&amp;PROPER(A20&amp;" "&amp;B20&amp;" "&amp;C20)&amp;" nacio el "&amp;TEXT(D20,"dddd")&amp;" "&amp;TEXT(D20,"dd")&amp;" de "&amp;TEXT(D20,"mmmm")&amp;",siendo el año de "&amp;(TEXT(D20,"aaaa"))</f>
        <v>La Srita. Lourdes Aguilar  Sánchez nacio el sábado 16 de diciembre,siendo el año de 1972</v>
      </c>
      <c r="B26" s="59"/>
      <c r="C26" s="59"/>
      <c r="D26" s="59"/>
      <c r="E26" s="59"/>
      <c r="F26" s="59"/>
      <c r="G26" s="60" t="s">
        <v>219</v>
      </c>
      <c r="H26" s="59"/>
      <c r="I26" s="59"/>
    </row>
    <row r="27" spans="1:9" x14ac:dyDescent="0.2">
      <c r="A27" t="str">
        <f>IF(E20="m"," El Sr. ",IF(E20="f","La Srita. ","&lt;&lt;error en el sexo&gt;&gt;"))&amp;
PROPER(A20&amp;" "&amp;B20&amp;" "&amp;C20)&amp;" nacio el "&amp;
TEXT(D20,"DDDD")&amp;" "&amp;TEXT(E20,"dd")&amp;" de "&amp;TEXT(E20,"mmmm")&amp;", siendo el año de "&amp;(TEXT(D20,"aaaa"))</f>
        <v>La Srita. Lourdes Aguilar  Sánchez nacio el sábado f de f, siendo el año de 1972</v>
      </c>
    </row>
    <row r="28" spans="1:9" x14ac:dyDescent="0.2">
      <c r="A28" s="32">
        <f ca="1">INT((TODAY()-D20)/365)</f>
        <v>48</v>
      </c>
    </row>
    <row r="30" spans="1:9" x14ac:dyDescent="0.2">
      <c r="A30" t="s">
        <v>178</v>
      </c>
      <c r="B30" t="s">
        <v>179</v>
      </c>
      <c r="C30" t="s">
        <v>28</v>
      </c>
      <c r="D30" t="s">
        <v>183</v>
      </c>
      <c r="E30" t="s">
        <v>30</v>
      </c>
      <c r="F30" t="s">
        <v>87</v>
      </c>
    </row>
    <row r="31" spans="1:9" x14ac:dyDescent="0.2">
      <c r="A31" s="32">
        <v>36526</v>
      </c>
      <c r="B31" s="32">
        <v>44463</v>
      </c>
      <c r="C31" t="s">
        <v>180</v>
      </c>
      <c r="D31" t="s">
        <v>181</v>
      </c>
      <c r="E31" t="s">
        <v>182</v>
      </c>
      <c r="F31" t="s">
        <v>85</v>
      </c>
    </row>
    <row r="33" spans="1:3" x14ac:dyDescent="0.2">
      <c r="C33" t="s">
        <v>186</v>
      </c>
    </row>
    <row r="34" spans="1:3" x14ac:dyDescent="0.2">
      <c r="A34">
        <f>INT(((B31-A31)/365))</f>
        <v>21</v>
      </c>
      <c r="C34" t="s">
        <v>185</v>
      </c>
    </row>
    <row r="37" spans="1:3" x14ac:dyDescent="0.2">
      <c r="A37" t="s">
        <v>184</v>
      </c>
    </row>
  </sheetData>
  <pageMargins left="0.7" right="0.7" top="0.75" bottom="0.75" header="0.3" footer="0.3"/>
  <pageSetup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A9" sqref="A9"/>
    </sheetView>
  </sheetViews>
  <sheetFormatPr baseColWidth="10" defaultRowHeight="15" x14ac:dyDescent="0.2"/>
  <cols>
    <col min="1" max="1" width="7.21875" bestFit="1" customWidth="1"/>
    <col min="2" max="2" width="7.109375" bestFit="1" customWidth="1"/>
    <col min="3" max="3" width="7.33203125" bestFit="1" customWidth="1"/>
    <col min="4" max="4" width="4.44140625" bestFit="1" customWidth="1"/>
    <col min="5" max="5" width="5.21875" bestFit="1" customWidth="1"/>
    <col min="6" max="6" width="9.44140625" bestFit="1" customWidth="1"/>
    <col min="7" max="8" width="9.88671875" bestFit="1" customWidth="1"/>
    <col min="9" max="9" width="8.77734375" bestFit="1" customWidth="1"/>
  </cols>
  <sheetData>
    <row r="1" spans="1:12" ht="30" x14ac:dyDescent="0.25">
      <c r="A1" s="54" t="s">
        <v>107</v>
      </c>
      <c r="B1" s="54" t="s">
        <v>193</v>
      </c>
      <c r="C1" s="54" t="s">
        <v>194</v>
      </c>
      <c r="D1" s="54" t="s">
        <v>87</v>
      </c>
      <c r="E1" s="54" t="s">
        <v>195</v>
      </c>
      <c r="F1" s="54" t="s">
        <v>196</v>
      </c>
      <c r="G1" s="55" t="s">
        <v>197</v>
      </c>
      <c r="H1" s="55" t="s">
        <v>198</v>
      </c>
      <c r="I1" s="55" t="s">
        <v>199</v>
      </c>
      <c r="J1" s="57" t="s">
        <v>218</v>
      </c>
    </row>
    <row r="2" spans="1:12" x14ac:dyDescent="0.2">
      <c r="A2" s="19" t="s">
        <v>200</v>
      </c>
      <c r="B2" s="19" t="s">
        <v>81</v>
      </c>
      <c r="C2" s="19" t="s">
        <v>207</v>
      </c>
      <c r="D2" s="19" t="s">
        <v>85</v>
      </c>
      <c r="E2" s="19">
        <v>50</v>
      </c>
      <c r="F2" s="19" t="s">
        <v>213</v>
      </c>
      <c r="G2" s="36">
        <v>33131</v>
      </c>
      <c r="H2" s="56">
        <f ca="1">TODAY()-(I2*365)</f>
        <v>41543</v>
      </c>
      <c r="I2" s="19">
        <v>8</v>
      </c>
      <c r="J2" s="38">
        <v>5000</v>
      </c>
    </row>
    <row r="3" spans="1:12" x14ac:dyDescent="0.2">
      <c r="A3" s="19" t="s">
        <v>201</v>
      </c>
      <c r="B3" s="19" t="s">
        <v>212</v>
      </c>
      <c r="C3" s="19" t="s">
        <v>208</v>
      </c>
      <c r="D3" s="19" t="s">
        <v>86</v>
      </c>
      <c r="E3" s="19">
        <v>45</v>
      </c>
      <c r="F3" s="19" t="s">
        <v>214</v>
      </c>
      <c r="G3" s="36">
        <v>29427</v>
      </c>
      <c r="H3" s="56">
        <f t="shared" ref="H3:H6" ca="1" si="0">TODAY()-(I3*365)</f>
        <v>40083</v>
      </c>
      <c r="I3" s="19">
        <v>12</v>
      </c>
      <c r="J3" s="38">
        <v>3000</v>
      </c>
      <c r="L3">
        <f>L2/8</f>
        <v>0</v>
      </c>
    </row>
    <row r="4" spans="1:12" x14ac:dyDescent="0.2">
      <c r="A4" s="19" t="s">
        <v>202</v>
      </c>
      <c r="B4" s="19" t="s">
        <v>208</v>
      </c>
      <c r="C4" s="19" t="s">
        <v>209</v>
      </c>
      <c r="D4" s="19" t="s">
        <v>85</v>
      </c>
      <c r="E4" s="19">
        <v>30</v>
      </c>
      <c r="F4" s="19" t="s">
        <v>215</v>
      </c>
      <c r="G4" s="36">
        <v>31203</v>
      </c>
      <c r="H4" s="56">
        <f t="shared" ca="1" si="0"/>
        <v>42273</v>
      </c>
      <c r="I4" s="19">
        <v>6</v>
      </c>
      <c r="J4" s="38">
        <v>2000</v>
      </c>
    </row>
    <row r="5" spans="1:12" x14ac:dyDescent="0.2">
      <c r="A5" s="19" t="s">
        <v>203</v>
      </c>
      <c r="B5" s="19" t="s">
        <v>205</v>
      </c>
      <c r="C5" s="19" t="s">
        <v>210</v>
      </c>
      <c r="D5" s="19" t="s">
        <v>86</v>
      </c>
      <c r="E5" s="19">
        <v>26</v>
      </c>
      <c r="F5" s="19" t="s">
        <v>213</v>
      </c>
      <c r="G5" s="36">
        <v>25667</v>
      </c>
      <c r="H5" s="56">
        <f t="shared" ca="1" si="0"/>
        <v>41543</v>
      </c>
      <c r="I5" s="19">
        <v>8</v>
      </c>
      <c r="J5" s="38">
        <v>1000</v>
      </c>
    </row>
    <row r="6" spans="1:12" x14ac:dyDescent="0.2">
      <c r="A6" s="19" t="s">
        <v>204</v>
      </c>
      <c r="B6" s="19" t="s">
        <v>206</v>
      </c>
      <c r="C6" s="19" t="s">
        <v>211</v>
      </c>
      <c r="D6" s="19" t="s">
        <v>86</v>
      </c>
      <c r="E6" s="19">
        <v>24</v>
      </c>
      <c r="F6" s="19" t="s">
        <v>215</v>
      </c>
      <c r="G6" s="36">
        <v>25757</v>
      </c>
      <c r="H6" s="56">
        <f t="shared" ca="1" si="0"/>
        <v>43368</v>
      </c>
      <c r="I6" s="19">
        <v>3</v>
      </c>
      <c r="J6" s="38">
        <v>8000</v>
      </c>
    </row>
    <row r="8" spans="1:12" x14ac:dyDescent="0.2">
      <c r="H8" s="32"/>
    </row>
    <row r="9" spans="1:12" x14ac:dyDescent="0.2">
      <c r="A9" t="str">
        <f>"la venta maxima es de  "&amp;MAX(J2:J6)</f>
        <v>la venta maxima es de  8000</v>
      </c>
      <c r="H9" s="58"/>
    </row>
    <row r="10" spans="1:12" x14ac:dyDescent="0.2">
      <c r="A10" t="str">
        <f>"la venta minima es de "&amp;MIN(J2:J6)</f>
        <v>la venta minima es de 1000</v>
      </c>
    </row>
    <row r="11" spans="1:12" x14ac:dyDescent="0.2">
      <c r="A11" t="str">
        <f>"el promedio de las ventas es de "&amp;AVERAGE(J2:J6)</f>
        <v>el promedio de las ventas es de 3800</v>
      </c>
    </row>
    <row r="14" spans="1:12" x14ac:dyDescent="0.2">
      <c r="A14" t="s">
        <v>216</v>
      </c>
    </row>
    <row r="15" spans="1:12" x14ac:dyDescent="0.2">
      <c r="A15" t="s">
        <v>217</v>
      </c>
    </row>
    <row r="19" spans="1:1" x14ac:dyDescent="0.2">
      <c r="A19" t="str">
        <f>"En la base estan registradas "&amp;COUNTIF(D2:D6, "F")&amp;
" mujeres y "&amp;COUNTIF(D2:D6,"m")&amp;" caballeros."</f>
        <v>En la base estan registradas 3 mujeres y 2 caballeros.</v>
      </c>
    </row>
    <row r="20" spans="1:1" x14ac:dyDescent="0.2">
      <c r="A20" t="str">
        <f>"La edad promedio del grupo es de "&amp;AVERAGE(E2:E6)</f>
        <v>La edad promedio del grupo es de 35</v>
      </c>
    </row>
  </sheetData>
  <conditionalFormatting sqref="D2:D6">
    <cfRule type="containsText" dxfId="1" priority="1" operator="containsText" text="f">
      <formula>NOT(ISERROR(SEARCH("f",D2)))</formula>
    </cfRule>
    <cfRule type="containsText" dxfId="0" priority="2" operator="containsText" text="m">
      <formula>NOT(ISERROR(SEARCH("m",D2)))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19</vt:i4>
      </vt:variant>
      <vt:variant>
        <vt:lpstr>Rangos con nombre</vt:lpstr>
      </vt:variant>
      <vt:variant>
        <vt:i4>6</vt:i4>
      </vt:variant>
    </vt:vector>
  </HeadingPairs>
  <TitlesOfParts>
    <vt:vector size="25" baseType="lpstr">
      <vt:lpstr>localizador icono o proceso</vt:lpstr>
      <vt:lpstr>gastos fantasmas original </vt:lpstr>
      <vt:lpstr>gastos fantasmas actualizado</vt:lpstr>
      <vt:lpstr>Enero </vt:lpstr>
      <vt:lpstr>febrero</vt:lpstr>
      <vt:lpstr>marzo</vt:lpstr>
      <vt:lpstr>1 Tri</vt:lpstr>
      <vt:lpstr>eje alineación</vt:lpstr>
      <vt:lpstr>ejemplos de error</vt:lpstr>
      <vt:lpstr>formulas de texto </vt:lpstr>
      <vt:lpstr>Repaso</vt:lpstr>
      <vt:lpstr>Formulas para Numeros</vt:lpstr>
      <vt:lpstr>Función SI</vt:lpstr>
      <vt:lpstr>Funcion contar.SI</vt:lpstr>
      <vt:lpstr>funcion contar </vt:lpstr>
      <vt:lpstr>Hoja1</vt:lpstr>
      <vt:lpstr>Hoja2</vt:lpstr>
      <vt:lpstr>Hoja3</vt:lpstr>
      <vt:lpstr>Hoja4</vt:lpstr>
      <vt:lpstr>egreso</vt:lpstr>
      <vt:lpstr>ingreso</vt:lpstr>
      <vt:lpstr>precio</vt:lpstr>
      <vt:lpstr>Producro</vt:lpstr>
      <vt:lpstr>Producto</vt:lpstr>
      <vt:lpstr>recubrimiento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Lourdes Aguilar</dc:creator>
  <cp:lastModifiedBy>Lourdes Aguilar</cp:lastModifiedBy>
  <dcterms:created xsi:type="dcterms:W3CDTF">2021-09-14T13:03:46Z</dcterms:created>
  <dcterms:modified xsi:type="dcterms:W3CDTF">2021-09-25T03:10:42Z</dcterms:modified>
</cp:coreProperties>
</file>